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8800" windowHeight="120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" i="1" l="1"/>
  <c r="C45" i="2" l="1"/>
  <c r="G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29" i="1" s="1"/>
  <c r="L240" i="1"/>
  <c r="D39" i="13"/>
  <c r="F13" i="13"/>
  <c r="G13" i="13"/>
  <c r="L206" i="1"/>
  <c r="C122" i="2" s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C110" i="2" s="1"/>
  <c r="L199" i="1"/>
  <c r="C111" i="2" s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C16" i="10" s="1"/>
  <c r="L221" i="1"/>
  <c r="L239" i="1"/>
  <c r="F12" i="13"/>
  <c r="G12" i="13"/>
  <c r="L205" i="1"/>
  <c r="C121" i="2" s="1"/>
  <c r="L223" i="1"/>
  <c r="L241" i="1"/>
  <c r="F14" i="13"/>
  <c r="G14" i="13"/>
  <c r="L207" i="1"/>
  <c r="D14" i="13" s="1"/>
  <c r="C14" i="13" s="1"/>
  <c r="L225" i="1"/>
  <c r="L243" i="1"/>
  <c r="F15" i="13"/>
  <c r="G15" i="13"/>
  <c r="L208" i="1"/>
  <c r="F662" i="1" s="1"/>
  <c r="L226" i="1"/>
  <c r="G662" i="1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90" i="1" s="1"/>
  <c r="L277" i="1"/>
  <c r="L278" i="1"/>
  <c r="L279" i="1"/>
  <c r="L281" i="1"/>
  <c r="E118" i="2" s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132" i="2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79" i="1"/>
  <c r="C57" i="2" s="1"/>
  <c r="F94" i="1"/>
  <c r="F111" i="1"/>
  <c r="G111" i="1"/>
  <c r="H79" i="1"/>
  <c r="E57" i="2" s="1"/>
  <c r="E62" i="2" s="1"/>
  <c r="E63" i="2" s="1"/>
  <c r="H94" i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D85" i="2" s="1"/>
  <c r="G162" i="1"/>
  <c r="H147" i="1"/>
  <c r="H162" i="1"/>
  <c r="H169" i="1" s="1"/>
  <c r="I147" i="1"/>
  <c r="I162" i="1"/>
  <c r="C21" i="10"/>
  <c r="L250" i="1"/>
  <c r="L332" i="1"/>
  <c r="L254" i="1"/>
  <c r="C25" i="10"/>
  <c r="L268" i="1"/>
  <c r="L269" i="1"/>
  <c r="L349" i="1"/>
  <c r="L350" i="1"/>
  <c r="E143" i="2" s="1"/>
  <c r="I665" i="1"/>
  <c r="I670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K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C18" i="2" s="1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E56" i="2"/>
  <c r="F56" i="2"/>
  <c r="C58" i="2"/>
  <c r="E58" i="2"/>
  <c r="C59" i="2"/>
  <c r="D59" i="2"/>
  <c r="E59" i="2"/>
  <c r="F59" i="2"/>
  <c r="D60" i="2"/>
  <c r="D62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E111" i="2"/>
  <c r="C112" i="2"/>
  <c r="E112" i="2"/>
  <c r="C113" i="2"/>
  <c r="E113" i="2"/>
  <c r="C114" i="2"/>
  <c r="E114" i="2"/>
  <c r="D115" i="2"/>
  <c r="F115" i="2"/>
  <c r="G115" i="2"/>
  <c r="C119" i="2"/>
  <c r="E119" i="2"/>
  <c r="E120" i="2"/>
  <c r="E121" i="2"/>
  <c r="E123" i="2"/>
  <c r="E124" i="2"/>
  <c r="E125" i="2"/>
  <c r="F128" i="2"/>
  <c r="G128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H338" i="1" s="1"/>
  <c r="H352" i="1" s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F408" i="1" s="1"/>
  <c r="H643" i="1" s="1"/>
  <c r="G401" i="1"/>
  <c r="G408" i="1" s="1"/>
  <c r="H645" i="1" s="1"/>
  <c r="H401" i="1"/>
  <c r="I401" i="1"/>
  <c r="F407" i="1"/>
  <c r="G407" i="1"/>
  <c r="H407" i="1"/>
  <c r="I407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H446" i="1"/>
  <c r="F452" i="1"/>
  <c r="G452" i="1"/>
  <c r="H452" i="1"/>
  <c r="I452" i="1"/>
  <c r="F460" i="1"/>
  <c r="G460" i="1"/>
  <c r="H460" i="1"/>
  <c r="I460" i="1"/>
  <c r="F461" i="1"/>
  <c r="G461" i="1"/>
  <c r="H640" i="1" s="1"/>
  <c r="H461" i="1"/>
  <c r="I461" i="1"/>
  <c r="H642" i="1" s="1"/>
  <c r="F470" i="1"/>
  <c r="G470" i="1"/>
  <c r="H470" i="1"/>
  <c r="I470" i="1"/>
  <c r="J470" i="1"/>
  <c r="F474" i="1"/>
  <c r="G474" i="1"/>
  <c r="H474" i="1"/>
  <c r="I474" i="1"/>
  <c r="I476" i="1" s="1"/>
  <c r="H625" i="1" s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K545" i="1" s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F571" i="1" s="1"/>
  <c r="G565" i="1"/>
  <c r="H565" i="1"/>
  <c r="I565" i="1"/>
  <c r="J565" i="1"/>
  <c r="K565" i="1"/>
  <c r="K571" i="1" s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H639" i="1"/>
  <c r="G640" i="1"/>
  <c r="G641" i="1"/>
  <c r="H641" i="1"/>
  <c r="J641" i="1" s="1"/>
  <c r="G643" i="1"/>
  <c r="G644" i="1"/>
  <c r="G645" i="1"/>
  <c r="G650" i="1"/>
  <c r="G651" i="1"/>
  <c r="G652" i="1"/>
  <c r="H652" i="1"/>
  <c r="G653" i="1"/>
  <c r="H653" i="1"/>
  <c r="G654" i="1"/>
  <c r="H654" i="1"/>
  <c r="H655" i="1"/>
  <c r="F192" i="1"/>
  <c r="L256" i="1"/>
  <c r="C26" i="10"/>
  <c r="L328" i="1"/>
  <c r="L351" i="1"/>
  <c r="C70" i="2"/>
  <c r="D12" i="13"/>
  <c r="C12" i="13" s="1"/>
  <c r="D18" i="13"/>
  <c r="C18" i="13" s="1"/>
  <c r="D7" i="13"/>
  <c r="C7" i="13" s="1"/>
  <c r="D18" i="2"/>
  <c r="D17" i="13"/>
  <c r="C17" i="13" s="1"/>
  <c r="C91" i="2"/>
  <c r="F78" i="2"/>
  <c r="F81" i="2" s="1"/>
  <c r="D50" i="2"/>
  <c r="G161" i="2"/>
  <c r="G156" i="2"/>
  <c r="E31" i="2"/>
  <c r="D19" i="13"/>
  <c r="C19" i="13" s="1"/>
  <c r="E78" i="2"/>
  <c r="E81" i="2" s="1"/>
  <c r="L427" i="1"/>
  <c r="H112" i="1"/>
  <c r="K605" i="1"/>
  <c r="G648" i="1" s="1"/>
  <c r="J571" i="1"/>
  <c r="L419" i="1"/>
  <c r="D81" i="2"/>
  <c r="I169" i="1"/>
  <c r="G552" i="1"/>
  <c r="G338" i="1"/>
  <c r="G352" i="1" s="1"/>
  <c r="F169" i="1"/>
  <c r="J140" i="1"/>
  <c r="K550" i="1"/>
  <c r="G22" i="2"/>
  <c r="J552" i="1"/>
  <c r="H552" i="1"/>
  <c r="H140" i="1"/>
  <c r="L393" i="1"/>
  <c r="C138" i="2" s="1"/>
  <c r="H571" i="1"/>
  <c r="L560" i="1"/>
  <c r="F338" i="1"/>
  <c r="F352" i="1" s="1"/>
  <c r="L309" i="1"/>
  <c r="E16" i="13"/>
  <c r="L570" i="1"/>
  <c r="I571" i="1"/>
  <c r="I545" i="1"/>
  <c r="G36" i="2"/>
  <c r="G545" i="1"/>
  <c r="L539" i="1" l="1"/>
  <c r="H545" i="1"/>
  <c r="K549" i="1"/>
  <c r="F552" i="1"/>
  <c r="A31" i="12"/>
  <c r="A13" i="12"/>
  <c r="F476" i="1"/>
  <c r="H622" i="1" s="1"/>
  <c r="J645" i="1"/>
  <c r="J643" i="1"/>
  <c r="J112" i="1"/>
  <c r="J193" i="1" s="1"/>
  <c r="G646" i="1" s="1"/>
  <c r="J655" i="1"/>
  <c r="J636" i="1"/>
  <c r="J625" i="1"/>
  <c r="G476" i="1"/>
  <c r="H623" i="1" s="1"/>
  <c r="J623" i="1" s="1"/>
  <c r="I257" i="1"/>
  <c r="I271" i="1" s="1"/>
  <c r="G257" i="1"/>
  <c r="G271" i="1" s="1"/>
  <c r="K257" i="1"/>
  <c r="C17" i="10"/>
  <c r="C120" i="2"/>
  <c r="E8" i="13"/>
  <c r="C8" i="13" s="1"/>
  <c r="H476" i="1"/>
  <c r="H624" i="1" s="1"/>
  <c r="G624" i="1"/>
  <c r="J624" i="1"/>
  <c r="K598" i="1"/>
  <c r="G647" i="1" s="1"/>
  <c r="I662" i="1"/>
  <c r="L247" i="1"/>
  <c r="J640" i="1"/>
  <c r="I446" i="1"/>
  <c r="G642" i="1" s="1"/>
  <c r="J642" i="1" s="1"/>
  <c r="J476" i="1"/>
  <c r="H626" i="1" s="1"/>
  <c r="J644" i="1"/>
  <c r="D91" i="2"/>
  <c r="F112" i="1"/>
  <c r="C35" i="10"/>
  <c r="K500" i="1"/>
  <c r="I369" i="1"/>
  <c r="H634" i="1" s="1"/>
  <c r="J634" i="1" s="1"/>
  <c r="J651" i="1"/>
  <c r="H661" i="1"/>
  <c r="D29" i="13"/>
  <c r="C29" i="13" s="1"/>
  <c r="L362" i="1"/>
  <c r="D127" i="2"/>
  <c r="D128" i="2" s="1"/>
  <c r="D145" i="2" s="1"/>
  <c r="H25" i="13"/>
  <c r="K271" i="1"/>
  <c r="C32" i="10"/>
  <c r="F22" i="13"/>
  <c r="C22" i="13" s="1"/>
  <c r="C29" i="10"/>
  <c r="H647" i="1"/>
  <c r="C123" i="2"/>
  <c r="C20" i="10"/>
  <c r="C18" i="10"/>
  <c r="C12" i="10"/>
  <c r="H257" i="1"/>
  <c r="H271" i="1" s="1"/>
  <c r="C11" i="10"/>
  <c r="C115" i="2"/>
  <c r="C10" i="10"/>
  <c r="D5" i="13"/>
  <c r="C5" i="13" s="1"/>
  <c r="E128" i="2"/>
  <c r="D63" i="2"/>
  <c r="H660" i="1"/>
  <c r="C78" i="2"/>
  <c r="C81" i="2" s="1"/>
  <c r="L211" i="1"/>
  <c r="E109" i="2"/>
  <c r="E115" i="2" s="1"/>
  <c r="E145" i="2" s="1"/>
  <c r="G81" i="2"/>
  <c r="C62" i="2"/>
  <c r="C63" i="2" s="1"/>
  <c r="F661" i="1"/>
  <c r="C19" i="10"/>
  <c r="C15" i="10"/>
  <c r="G112" i="1"/>
  <c r="E13" i="13"/>
  <c r="C13" i="13" s="1"/>
  <c r="D6" i="13"/>
  <c r="C6" i="13" s="1"/>
  <c r="D15" i="13"/>
  <c r="C15" i="13" s="1"/>
  <c r="G649" i="1"/>
  <c r="J649" i="1" s="1"/>
  <c r="L544" i="1"/>
  <c r="L524" i="1"/>
  <c r="J338" i="1"/>
  <c r="J352" i="1" s="1"/>
  <c r="C124" i="2"/>
  <c r="C128" i="2" s="1"/>
  <c r="K552" i="1"/>
  <c r="C16" i="13"/>
  <c r="L337" i="1"/>
  <c r="L338" i="1" s="1"/>
  <c r="L352" i="1" s="1"/>
  <c r="G633" i="1" s="1"/>
  <c r="J633" i="1" s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104" i="2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I663" i="1"/>
  <c r="C27" i="10"/>
  <c r="G635" i="1"/>
  <c r="J635" i="1" s="1"/>
  <c r="H646" i="1" l="1"/>
  <c r="C36" i="10"/>
  <c r="F193" i="1"/>
  <c r="G627" i="1" s="1"/>
  <c r="J627" i="1" s="1"/>
  <c r="I661" i="1"/>
  <c r="D104" i="2"/>
  <c r="L257" i="1"/>
  <c r="L271" i="1" s="1"/>
  <c r="G632" i="1" s="1"/>
  <c r="J632" i="1" s="1"/>
  <c r="G667" i="1"/>
  <c r="J647" i="1"/>
  <c r="C104" i="2"/>
  <c r="H664" i="1"/>
  <c r="H667" i="1" s="1"/>
  <c r="F33" i="13"/>
  <c r="C25" i="13"/>
  <c r="H33" i="13"/>
  <c r="F660" i="1"/>
  <c r="F664" i="1" s="1"/>
  <c r="F672" i="1" s="1"/>
  <c r="C4" i="10" s="1"/>
  <c r="C28" i="10"/>
  <c r="D24" i="10" s="1"/>
  <c r="D31" i="13"/>
  <c r="C31" i="13" s="1"/>
  <c r="C145" i="2"/>
  <c r="G104" i="2"/>
  <c r="E33" i="13"/>
  <c r="D35" i="13" s="1"/>
  <c r="L545" i="1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I660" i="1"/>
  <c r="I664" i="1" s="1"/>
  <c r="I672" i="1" s="1"/>
  <c r="C7" i="10" s="1"/>
  <c r="D16" i="10"/>
  <c r="D10" i="10"/>
  <c r="D23" i="10"/>
  <c r="D26" i="10"/>
  <c r="F667" i="1"/>
  <c r="C30" i="10"/>
  <c r="D20" i="10"/>
  <c r="D19" i="10"/>
  <c r="D13" i="10"/>
  <c r="D11" i="10"/>
  <c r="D21" i="10"/>
  <c r="D22" i="10"/>
  <c r="D15" i="10"/>
  <c r="D25" i="10"/>
  <c r="D27" i="10"/>
  <c r="D18" i="10"/>
  <c r="D17" i="10"/>
  <c r="D12" i="10"/>
  <c r="C41" i="10"/>
  <c r="D38" i="10" s="1"/>
  <c r="I667" i="1" l="1"/>
  <c r="D28" i="10"/>
  <c r="D37" i="10"/>
  <c r="D36" i="10"/>
  <c r="D35" i="10"/>
  <c r="D40" i="10"/>
  <c r="D39" i="10"/>
  <c r="D41" i="10" l="1"/>
  <c r="C49" i="2"/>
  <c r="C50" i="2" s="1"/>
  <c r="C51" i="2" s="1"/>
  <c r="F51" i="1"/>
  <c r="F52" i="1" s="1"/>
  <c r="H617" i="1" s="1"/>
  <c r="J617" i="1" s="1"/>
  <c r="G622" i="1" l="1"/>
  <c r="H656" i="1" l="1"/>
  <c r="J622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<sst xmlns="http://schemas.openxmlformats.org/spreadsheetml/2006/main" count="3959" uniqueCount="915">
  <si>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</si>
  <si>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</si>
  <si>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</si>
  <si>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</si>
  <si>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</si>
  <si>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</si>
  <si>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</si>
  <si>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</si>
  <si>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</si>
  <si>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</si>
  <si>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</si>
  <si>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</si>
  <si>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</si>
  <si>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</si>
  <si>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</si>
  <si>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</si>
  <si>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</si>
  <si>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</si>
  <si>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</si>
  <si>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</si>
  <si>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</si>
  <si>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</si>
  <si>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</si>
  <si>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</si>
  <si>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</si>
  <si>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</si>
  <si>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</si>
  <si>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</si>
  <si>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</si>
  <si>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</si>
  <si>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</si>
  <si>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</si>
  <si>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</si>
  <si>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</si>
  <si>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</si>
  <si>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</si>
  <si>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</si>
  <si>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</si>
  <si>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</si>
  <si>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</si>
  <si>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</si>
  <si>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</si>
  <si>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</si>
  <si>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</si>
  <si>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</si>
  <si>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</si>
  <si>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</si>
  <si>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</si>
  <si>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</si>
  <si>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</si>
  <si>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</si>
  <si>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</si>
  <si>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</si>
  <si>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</si>
  <si>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</si>
  <si>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</si>
  <si>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</si>
  <si>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</si>
  <si>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</si>
  <si>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</si>
  <si>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</si>
  <si>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</si>
  <si>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</si>
  <si>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</si>
  <si>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</si>
  <si>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</si>
  <si>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</si>
  <si>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</si>
  <si>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</si>
  <si>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</si>
  <si>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</si>
  <si>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</si>
  <si>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</si>
  <si>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</si>
  <si>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</si>
  <si>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</si>
  <si>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</si>
  <si>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</si>
  <si>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</si>
  <si>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</si>
  <si>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</si>
  <si>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</si>
  <si>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</si>
  <si>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</si>
  <si>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</si>
  <si>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</si>
  <si>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</si>
  <si>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</si>
  <si>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</si>
  <si>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</si>
  <si>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</si>
  <si>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</si>
  <si>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</si>
  <si>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</si>
  <si>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</si>
  <si>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</si>
  <si>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</si>
  <si>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</si>
  <si>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</si>
  <si>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</si>
  <si>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</si>
  <si>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</si>
  <si>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</si>
  <si>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</si>
  <si>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</si>
  <si>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</si>
  <si>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</si>
  <si>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</si>
  <si>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</si>
  <si>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</si>
  <si>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</si>
  <si>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</si>
  <si>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</si>
  <si>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</si>
  <si>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</si>
  <si>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</si>
  <si>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</si>
  <si>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</si>
  <si>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</si>
  <si>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</si>
  <si>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</si>
  <si>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</si>
  <si>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</si>
  <si>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</si>
  <si>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</si>
  <si>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</si>
  <si>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</si>
  <si>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</si>
  <si>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</si>
  <si>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</si>
  <si>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</si>
  <si>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</si>
  <si>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</si>
  <si>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</si>
  <si>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</si>
  <si>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</si>
  <si>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</si>
  <si>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</si>
  <si>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</si>
  <si>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</si>
  <si>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</si>
  <si>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</si>
  <si>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</si>
  <si>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</si>
  <si>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</si>
  <si>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</si>
  <si>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</si>
  <si>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</si>
  <si>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</si>
  <si>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</si>
  <si>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</si>
  <si>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</si>
  <si>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</si>
  <si>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</si>
  <si>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</si>
  <si>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</si>
  <si>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</si>
  <si>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</si>
  <si>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</si>
  <si>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</si>
  <si>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</si>
  <si>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</si>
  <si>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</si>
  <si>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</si>
  <si>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</si>
  <si>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</si>
  <si>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</si>
  <si>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</si>
  <si>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</si>
  <si>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</si>
  <si>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</si>
  <si>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</si>
  <si>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</si>
  <si>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</si>
  <si>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</si>
  <si>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</si>
  <si>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</si>
  <si>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</si>
  <si>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</si>
  <si>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</si>
  <si>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</si>
  <si>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</si>
  <si>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</si>
  <si>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</si>
  <si>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</si>
  <si>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</si>
  <si>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</si>
  <si>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</si>
  <si>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</si>
  <si>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</si>
  <si>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</si>
  <si>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</si>
  <si>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</si>
  <si>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</si>
  <si>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</si>
  <si>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</si>
  <si>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</si>
  <si>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</si>
  <si>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</si>
  <si>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</si>
  <si>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</si>
  <si>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</si>
  <si>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</si>
  <si>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</si>
  <si>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</si>
  <si>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</si>
  <si>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</si>
  <si>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</si>
  <si>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</si>
  <si>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</si>
  <si>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</si>
  <si>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</si>
  <si>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</si>
  <si>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</si>
  <si>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</si>
  <si>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</si>
  <si>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</si>
  <si>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</si>
  <si>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</si>
  <si>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</si>
  <si>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</si>
  <si>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</si>
  <si>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</si>
  <si>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</si>
  <si>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</si>
  <si>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</si>
  <si>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</si>
  <si>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</si>
  <si>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</si>
  <si>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</si>
  <si>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</si>
  <si>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</si>
  <si>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</si>
  <si>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</si>
  <si>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</si>
  <si>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</si>
  <si>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</si>
  <si>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</si>
  <si>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</si>
  <si>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</si>
  <si>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</si>
  <si>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</si>
  <si>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</si>
  <si>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</si>
  <si>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</si>
  <si>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</si>
  <si>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</si>
  <si>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</si>
  <si>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</si>
  <si>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</si>
  <si>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</si>
  <si>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</si>
  <si>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</si>
  <si>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</si>
  <si>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</si>
  <si>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</si>
  <si>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</si>
  <si>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</si>
  <si>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</si>
  <si>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</si>
  <si>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</si>
  <si>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</si>
  <si>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</si>
  <si>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</si>
  <si>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</si>
  <si>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</si>
  <si>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</si>
  <si>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</si>
  <si>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</si>
  <si>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</si>
  <si>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</si>
  <si>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</si>
  <si>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</si>
  <si>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</si>
  <si>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</si>
  <si>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</si>
  <si>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</si>
  <si>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</si>
  <si>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</si>
  <si>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</si>
  <si>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</si>
  <si>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</si>
  <si>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</si>
  <si>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</si>
  <si>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</si>
  <si>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</si>
  <si>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</si>
  <si>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</si>
  <si>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</si>
  <si>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</si>
  <si>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</si>
  <si>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</si>
  <si>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</si>
  <si>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</si>
  <si>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</si>
  <si>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</si>
  <si>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</si>
  <si>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</si>
  <si>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</si>
  <si>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</si>
  <si>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</si>
  <si>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</si>
  <si>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</si>
  <si>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</si>
  <si>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</si>
  <si>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</si>
  <si>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</si>
  <si>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</si>
  <si>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</si>
  <si>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</si>
  <si>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</si>
  <si>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</si>
  <si>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</si>
  <si>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</si>
  <si>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</si>
  <si>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</si>
  <si>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</si>
  <si>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</si>
  <si>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</si>
  <si>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</si>
  <si>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</si>
  <si>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</si>
  <si>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</si>
  <si>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</si>
  <si>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</si>
  <si>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</si>
  <si>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</si>
  <si>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</si>
  <si>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</si>
  <si>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</si>
  <si>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</si>
  <si>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</si>
  <si>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</si>
  <si>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</si>
  <si>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</si>
  <si>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</si>
  <si>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</si>
  <si>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</si>
  <si>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</si>
  <si>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</si>
  <si>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</si>
  <si>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</si>
  <si>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</si>
  <si>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</si>
  <si>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</si>
  <si>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</si>
  <si>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</si>
  <si>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</si>
  <si>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</si>
  <si>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</si>
  <si>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</si>
  <si>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</si>
  <si>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</si>
  <si>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</si>
  <si>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</si>
  <si>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</si>
  <si>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</si>
  <si>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</si>
  <si>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</si>
  <si>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</si>
  <si>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</si>
  <si>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</si>
  <si>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</si>
  <si>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</si>
  <si>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</si>
  <si>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</si>
  <si>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</si>
  <si>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</si>
  <si>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</si>
  <si>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</si>
  <si>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</si>
  <si>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</si>
  <si>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</si>
  <si>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</si>
  <si>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</si>
  <si>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</si>
  <si>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</si>
  <si>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</si>
  <si>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</si>
  <si>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</si>
  <si>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</si>
  <si>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</si>
  <si>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</si>
  <si>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</si>
  <si>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</si>
  <si>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</si>
  <si>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</si>
  <si>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</si>
  <si>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</si>
  <si>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</si>
  <si>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</si>
  <si>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</si>
  <si>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</si>
  <si>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</si>
  <si>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</si>
  <si>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</si>
  <si>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</si>
  <si>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</si>
  <si>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</si>
  <si>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</si>
  <si>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</si>
  <si>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</si>
  <si>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</si>
  <si>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</si>
  <si>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</si>
  <si>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</si>
  <si>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</si>
  <si>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</si>
  <si>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</si>
  <si>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</si>
  <si>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</si>
  <si>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</si>
  <si>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</si>
  <si>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</si>
  <si>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</si>
  <si>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</si>
  <si>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</si>
  <si>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</si>
  <si>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</si>
  <si>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</si>
  <si>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</si>
  <si>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</si>
  <si>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</si>
  <si>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</si>
  <si>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</si>
  <si>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</si>
  <si>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</si>
  <si>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</si>
  <si>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</si>
  <si>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</si>
  <si>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</si>
  <si>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</si>
  <si>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</si>
  <si>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</si>
  <si>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</si>
  <si>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</si>
  <si>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</si>
  <si>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</si>
  <si>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</si>
  <si>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</si>
  <si>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</si>
  <si>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</si>
  <si>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</si>
  <si>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</si>
  <si>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</si>
  <si>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</si>
  <si>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</si>
  <si>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</si>
  <si>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</si>
  <si>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</si>
  <si>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</si>
  <si>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</si>
  <si>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</si>
  <si>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</si>
  <si>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</si>
  <si>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</si>
  <si>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</si>
  <si>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</si>
  <si>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</si>
  <si>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</si>
  <si>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</si>
  <si>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</si>
  <si>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</si>
  <si>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</si>
  <si>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</si>
  <si>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</si>
  <si>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</si>
  <si>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</si>
  <si>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</si>
  <si>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</si>
  <si>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</si>
  <si>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</si>
  <si>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</si>
  <si>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</si>
  <si>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</si>
  <si>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</si>
  <si>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</si>
  <si>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</si>
  <si>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</si>
  <si>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</si>
  <si>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</si>
  <si>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</si>
  <si>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</si>
  <si>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</si>
  <si>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</si>
  <si>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</si>
  <si>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</si>
  <si>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</si>
  <si>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</si>
  <si>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</si>
  <si>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</si>
  <si>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</si>
  <si>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</si>
  <si>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</si>
  <si>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</si>
  <si>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</si>
  <si>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</si>
  <si>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</si>
  <si>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</si>
  <si>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</si>
  <si>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</si>
  <si>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</si>
  <si>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</si>
  <si>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</si>
  <si>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</si>
  <si>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</si>
  <si>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</si>
  <si>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</si>
  <si>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</si>
  <si>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</si>
  <si>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</si>
  <si>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</si>
  <si>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</si>
  <si>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</si>
  <si>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</si>
  <si>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</si>
  <si>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</si>
  <si>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</si>
  <si>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</si>
  <si>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</si>
  <si>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</si>
  <si>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</si>
  <si>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</si>
  <si>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</si>
  <si>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</si>
  <si>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</si>
  <si>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</si>
  <si>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</si>
  <si>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</si>
  <si>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</si>
  <si>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</si>
  <si>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</si>
  <si>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</si>
  <si>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</si>
  <si>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</si>
  <si>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</si>
  <si>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</si>
  <si>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</si>
  <si>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</si>
  <si>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</si>
  <si>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</si>
  <si>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</si>
  <si>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</si>
  <si>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</si>
  <si>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</si>
  <si>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</si>
  <si>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</si>
  <si>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</si>
  <si>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</si>
  <si>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</si>
  <si>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</si>
  <si>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</si>
  <si>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</si>
  <si>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</si>
  <si>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</si>
  <si>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</si>
  <si>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</si>
  <si>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</si>
  <si>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</si>
  <si>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</si>
  <si>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</si>
  <si>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</si>
  <si>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</si>
  <si>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</si>
  <si>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</si>
  <si>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</si>
  <si>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</si>
  <si>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</si>
  <si>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</si>
  <si>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</si>
  <si>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</si>
  <si>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</si>
  <si>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</si>
  <si>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</si>
  <si>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</si>
  <si>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</si>
  <si>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</si>
  <si>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</si>
  <si>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</si>
  <si>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</si>
  <si>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</si>
  <si>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</si>
  <si>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</si>
  <si>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</si>
  <si>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</si>
  <si>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</si>
  <si>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</si>
  <si>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</si>
  <si>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</si>
  <si>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</si>
  <si>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</si>
  <si>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</si>
  <si>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</si>
  <si>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</si>
  <si>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</si>
  <si>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</si>
  <si>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</si>
  <si>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</si>
  <si>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</si>
  <si>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</si>
  <si>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</si>
  <si>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</si>
  <si>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</si>
  <si>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</si>
  <si>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</si>
  <si>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</si>
  <si>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</si>
  <si>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</si>
  <si>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</si>
  <si>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</si>
  <si>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</si>
  <si>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</si>
  <si>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</si>
  <si>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</si>
  <si>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</si>
  <si>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</si>
  <si>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</si>
  <si>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</si>
  <si>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</si>
  <si>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</si>
  <si>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</si>
  <si>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</si>
  <si>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</si>
  <si>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</si>
  <si>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</si>
  <si>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</si>
  <si>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</si>
  <si>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</si>
  <si>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</si>
  <si>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</si>
  <si>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</si>
  <si>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</si>
  <si>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</si>
  <si>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</si>
  <si>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</si>
  <si>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</si>
  <si>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</si>
  <si>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</si>
  <si>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</si>
  <si>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</si>
  <si>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</si>
  <si>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</si>
  <si>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</si>
  <si>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</si>
  <si>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</si>
  <si>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</si>
  <si>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</si>
  <si>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</si>
  <si>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</si>
  <si>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</si>
  <si>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</si>
  <si>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</si>
  <si>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</si>
  <si>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</si>
  <si>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</si>
  <si>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</si>
  <si>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</si>
  <si>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</si>
  <si>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</si>
  <si>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</si>
  <si>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</si>
  <si>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</si>
  <si>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</si>
  <si>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</si>
  <si>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</si>
  <si>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</si>
  <si>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</si>
  <si>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</si>
  <si>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</si>
  <si>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</si>
  <si>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</si>
  <si>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</si>
  <si>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</si>
  <si>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</si>
  <si>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</si>
  <si>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</si>
  <si>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</si>
  <si>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</si>
  <si>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</si>
  <si>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</si>
  <si>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</si>
  <si>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</si>
  <si>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</si>
  <si>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</si>
  <si>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</si>
  <si>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</si>
  <si>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</si>
  <si>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</si>
  <si>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</si>
  <si>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</si>
  <si>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</si>
  <si>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</si>
  <si>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</si>
  <si>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</si>
  <si>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</si>
  <si>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</si>
  <si>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</si>
  <si>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</si>
  <si>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</si>
  <si>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</si>
  <si>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</si>
  <si>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</si>
  <si>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</si>
  <si>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</si>
  <si>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</si>
  <si>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</si>
  <si>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</si>
  <si>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</si>
  <si>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</si>
  <si>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</si>
  <si>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</si>
  <si>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</si>
  <si>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</si>
  <si>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</si>
  <si>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</si>
  <si>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</si>
  <si>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</si>
  <si>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</si>
  <si>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</si>
  <si>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</si>
  <si>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</si>
  <si>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</si>
  <si>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</si>
  <si>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</si>
  <si>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</si>
  <si>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</si>
  <si>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</si>
  <si>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</si>
  <si>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</si>
  <si>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</si>
  <si>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</si>
  <si>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</si>
  <si>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</si>
  <si>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</si>
  <si>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</si>
  <si>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</si>
  <si>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</si>
  <si>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</si>
  <si>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</si>
  <si>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</si>
  <si>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</si>
  <si>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</si>
  <si>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</si>
  <si>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</si>
  <si>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</si>
  <si>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</si>
  <si>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</si>
  <si>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</si>
  <si>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</si>
  <si>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</si>
  <si>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</si>
  <si>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</si>
  <si>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</si>
  <si>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</si>
  <si>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</si>
  <si>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</si>
  <si>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</si>
  <si>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</si>
  <si>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</si>
  <si>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</si>
  <si>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</si>
  <si>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</si>
  <si>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</si>
  <si>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</si>
  <si>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</si>
  <si>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</si>
  <si>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</si>
  <si>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</si>
  <si>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</si>
  <si>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</si>
  <si>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</si>
  <si>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</si>
  <si>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</si>
  <si>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</si>
  <si>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</si>
  <si>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</si>
  <si>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</si>
  <si>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</si>
  <si>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</si>
  <si>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</si>
  <si>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</si>
  <si>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</si>
  <si>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</si>
  <si>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</si>
  <si>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</si>
  <si>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</si>
  <si>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</si>
  <si>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</si>
  <si>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</si>
  <si>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</si>
  <si>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</si>
  <si>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</si>
  <si>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</si>
  <si>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</si>
  <si>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</si>
  <si>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</si>
  <si>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</si>
  <si>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</si>
  <si>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</si>
  <si>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</si>
  <si>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</si>
  <si>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</si>
  <si>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</si>
  <si>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</si>
  <si>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</si>
  <si>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</si>
  <si>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</si>
  <si>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</si>
  <si>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</si>
  <si>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</si>
  <si>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</si>
  <si>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</si>
  <si>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</si>
  <si>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</si>
  <si>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</si>
  <si>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</si>
  <si>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</si>
  <si>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</si>
  <si>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</si>
  <si>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</si>
  <si>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</si>
  <si>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</si>
  <si>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</si>
  <si>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</si>
  <si>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</si>
  <si>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</si>
  <si>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</si>
  <si>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</si>
  <si>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</si>
  <si>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</si>
  <si>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</si>
  <si>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</si>
  <si>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</si>
  <si>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</si>
  <si>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</si>
  <si>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</si>
  <si>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</si>
  <si>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</si>
  <si>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</si>
  <si>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</si>
  <si>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</si>
  <si>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</si>
  <si>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</si>
  <si>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</si>
  <si>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</si>
  <si>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</si>
  <si>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</si>
  <si>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</si>
  <si>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</si>
  <si>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</si>
  <si>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</si>
  <si>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</si>
  <si>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</si>
  <si>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</si>
  <si>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</si>
  <si>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</si>
  <si>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</si>
  <si>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</si>
  <si>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</si>
  <si>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</si>
  <si>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</si>
  <si>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</si>
  <si>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</si>
  <si>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</si>
  <si>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</si>
  <si>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</si>
  <si>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</si>
  <si>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</si>
  <si>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</si>
  <si>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</si>
  <si>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</si>
  <si>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</si>
  <si>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</si>
  <si>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</si>
  <si>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</si>
  <si>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</si>
  <si>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</si>
  <si>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</si>
  <si>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</si>
  <si>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</si>
  <si>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</si>
  <si>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</si>
  <si>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</si>
  <si>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</si>
  <si>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</si>
  <si>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</si>
  <si>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</si>
  <si>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</si>
  <si>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</si>
  <si>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</si>
  <si>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</si>
  <si>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</si>
  <si>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</si>
  <si>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</si>
  <si>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</si>
  <si>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</si>
  <si>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</si>
  <si>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</si>
  <si>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</si>
  <si>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</si>
  <si>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</si>
  <si>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</si>
  <si>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</si>
  <si>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</si>
  <si>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</si>
  <si>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</si>
  <si>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</si>
  <si>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</si>
  <si>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</si>
  <si>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</si>
  <si>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</si>
  <si>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</si>
  <si>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2/15/16</t>
  </si>
  <si>
    <t>08/15/25</t>
  </si>
  <si>
    <t>New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</si>
</sst>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46" activePane="bottomRight" state="frozen"/>
      <selection pane="topRight" activeCell="F1" sqref="F1"/>
      <selection pane="bottomLeft" activeCell="A4" sqref="A4"/>
      <selection pane="bottomRight" activeCell="F68" sqref="F68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914</v>
      </c>
      <c r="B2" s="21">
        <v>381</v>
      </c>
      <c r="C2" s="21">
        <v>381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72509.14</v>
      </c>
      <c r="G9" s="18"/>
      <c r="H9" s="18"/>
      <c r="I9" s="18">
        <v>2506.2800000000002</v>
      </c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152942.71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72509.14</v>
      </c>
      <c r="G19" s="41">
        <f>SUM(G9:G18)</f>
        <v>0</v>
      </c>
      <c r="H19" s="41">
        <f>SUM(H9:H18)</f>
        <v>0</v>
      </c>
      <c r="I19" s="41">
        <f>SUM(I9:I18)</f>
        <v>2506.2800000000002</v>
      </c>
      <c r="J19" s="41">
        <f>SUM(J9:J18)</f>
        <v>152942.71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19998.43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>
        <v>2506.2800000000002</v>
      </c>
      <c r="J48" s="13">
        <f>SUM(I459)</f>
        <v>152942.71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f>38000+14510.71</f>
        <v>52510.71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/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72509.14</v>
      </c>
      <c r="G51" s="41">
        <f>SUM(G35:G50)</f>
        <v>0</v>
      </c>
      <c r="H51" s="41">
        <f>SUM(H35:H50)</f>
        <v>0</v>
      </c>
      <c r="I51" s="41">
        <f>SUM(I35:I50)</f>
        <v>2506.2800000000002</v>
      </c>
      <c r="J51" s="41">
        <f>SUM(J35:J50)</f>
        <v>152942.71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72509.14</v>
      </c>
      <c r="G52" s="41">
        <f>G51+G32</f>
        <v>0</v>
      </c>
      <c r="H52" s="41">
        <f>H51+H32</f>
        <v>0</v>
      </c>
      <c r="I52" s="41">
        <f>I51+I32</f>
        <v>2506.2800000000002</v>
      </c>
      <c r="J52" s="41">
        <f>J51+J32</f>
        <v>152942.71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246083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246083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11717.25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11717.25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/>
      <c r="G96" s="18"/>
      <c r="H96" s="18"/>
      <c r="I96" s="18">
        <v>3.93</v>
      </c>
      <c r="J96" s="18">
        <v>1505.98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15674.8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29634.76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137.26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29772.019999999997</v>
      </c>
      <c r="G111" s="41">
        <f>SUM(G96:G110)</f>
        <v>15674.8</v>
      </c>
      <c r="H111" s="41">
        <f>SUM(H96:H110)</f>
        <v>0</v>
      </c>
      <c r="I111" s="41">
        <f>SUM(I96:I110)</f>
        <v>3.93</v>
      </c>
      <c r="J111" s="41">
        <f>SUM(J96:J110)</f>
        <v>1505.98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287572.27</v>
      </c>
      <c r="G112" s="41">
        <f>G60+G111</f>
        <v>15674.8</v>
      </c>
      <c r="H112" s="41">
        <f>H60+H79+H94+H111</f>
        <v>0</v>
      </c>
      <c r="I112" s="41">
        <f>I60+I111</f>
        <v>3.93</v>
      </c>
      <c r="J112" s="41">
        <f>J60+J111</f>
        <v>1505.98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/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1667093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1667093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/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1667093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629.95000000000005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2747.9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/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0</v>
      </c>
      <c r="G162" s="41">
        <f>SUM(G150:G161)</f>
        <v>2747.9</v>
      </c>
      <c r="H162" s="41">
        <f>SUM(H150:H161)</f>
        <v>629.95000000000005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0</v>
      </c>
      <c r="G169" s="41">
        <f>G147+G162+SUM(G163:G168)</f>
        <v>2747.9</v>
      </c>
      <c r="H169" s="41">
        <f>H147+H162+SUM(H163:H168)</f>
        <v>629.95000000000005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10089.31</v>
      </c>
      <c r="H179" s="18"/>
      <c r="I179" s="18"/>
      <c r="J179" s="18">
        <v>20000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10089.31</v>
      </c>
      <c r="H183" s="41">
        <f>SUM(H179:H182)</f>
        <v>0</v>
      </c>
      <c r="I183" s="41">
        <f>SUM(I179:I182)</f>
        <v>0</v>
      </c>
      <c r="J183" s="41">
        <f>SUM(J179:J182)</f>
        <v>20000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38000</v>
      </c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38000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38000</v>
      </c>
      <c r="G192" s="41">
        <f>G183+SUM(G188:G191)</f>
        <v>10089.31</v>
      </c>
      <c r="H192" s="41">
        <f>+H183+SUM(H188:H191)</f>
        <v>0</v>
      </c>
      <c r="I192" s="41">
        <f>I177+I183+SUM(I188:I191)</f>
        <v>0</v>
      </c>
      <c r="J192" s="41">
        <f>J183</f>
        <v>20000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1992665.27</v>
      </c>
      <c r="G193" s="47">
        <f>G112+G140+G169+G192</f>
        <v>28512.010000000002</v>
      </c>
      <c r="H193" s="47">
        <f>H112+H140+H169+H192</f>
        <v>629.95000000000005</v>
      </c>
      <c r="I193" s="47">
        <f>I112+I140+I169+I192</f>
        <v>3.93</v>
      </c>
      <c r="J193" s="47">
        <f>J112+J140+J192</f>
        <v>21505.98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403704.85</v>
      </c>
      <c r="G197" s="18">
        <v>153038.57</v>
      </c>
      <c r="H197" s="18">
        <v>2386</v>
      </c>
      <c r="I197" s="18">
        <v>10667.21</v>
      </c>
      <c r="J197" s="18">
        <v>1701.43</v>
      </c>
      <c r="K197" s="18"/>
      <c r="L197" s="19">
        <f>SUM(F197:K197)</f>
        <v>571498.05999999994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30057</v>
      </c>
      <c r="G198" s="18">
        <v>11404.61</v>
      </c>
      <c r="H198" s="18">
        <v>34014.370000000003</v>
      </c>
      <c r="I198" s="18">
        <v>71</v>
      </c>
      <c r="J198" s="18"/>
      <c r="K198" s="18"/>
      <c r="L198" s="19">
        <f>SUM(F198:K198)</f>
        <v>75546.98000000001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2593.2800000000002</v>
      </c>
      <c r="G199" s="18">
        <v>210.74</v>
      </c>
      <c r="H199" s="18">
        <v>10523.81</v>
      </c>
      <c r="I199" s="18"/>
      <c r="J199" s="18"/>
      <c r="K199" s="18"/>
      <c r="L199" s="19">
        <f>SUM(F199:K199)</f>
        <v>13327.83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49017.26</v>
      </c>
      <c r="G202" s="18">
        <v>18598.75</v>
      </c>
      <c r="H202" s="18">
        <v>10560.55</v>
      </c>
      <c r="I202" s="18">
        <v>489.04</v>
      </c>
      <c r="J202" s="18"/>
      <c r="K202" s="18"/>
      <c r="L202" s="19">
        <f t="shared" ref="L202:L208" si="0">SUM(F202:K202)</f>
        <v>78665.600000000006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/>
      <c r="G203" s="18">
        <v>5618.25</v>
      </c>
      <c r="H203" s="18">
        <v>11254</v>
      </c>
      <c r="I203" s="18">
        <v>355.92</v>
      </c>
      <c r="J203" s="18"/>
      <c r="K203" s="18"/>
      <c r="L203" s="19">
        <f t="shared" si="0"/>
        <v>17228.169999999998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3340</v>
      </c>
      <c r="G204" s="18">
        <v>271.42</v>
      </c>
      <c r="H204" s="18">
        <v>123596.7</v>
      </c>
      <c r="I204" s="18">
        <v>147.19999999999999</v>
      </c>
      <c r="J204" s="18"/>
      <c r="K204" s="18">
        <v>3442.74</v>
      </c>
      <c r="L204" s="19">
        <f t="shared" si="0"/>
        <v>130798.06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110816.78</v>
      </c>
      <c r="G205" s="18">
        <v>42047.5</v>
      </c>
      <c r="H205" s="18">
        <v>3522.01</v>
      </c>
      <c r="I205" s="18"/>
      <c r="J205" s="18"/>
      <c r="K205" s="18">
        <v>309</v>
      </c>
      <c r="L205" s="19">
        <f t="shared" si="0"/>
        <v>156695.29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>
        <v>631.52</v>
      </c>
      <c r="L206" s="19">
        <f t="shared" si="0"/>
        <v>631.52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20152</v>
      </c>
      <c r="G207" s="18">
        <v>1637.65</v>
      </c>
      <c r="H207" s="18">
        <v>17837.78</v>
      </c>
      <c r="I207" s="18">
        <v>20276.48</v>
      </c>
      <c r="J207" s="18"/>
      <c r="K207" s="18"/>
      <c r="L207" s="19">
        <f t="shared" si="0"/>
        <v>59903.91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4488.0600000000004</v>
      </c>
      <c r="I208" s="18"/>
      <c r="J208" s="18"/>
      <c r="K208" s="18"/>
      <c r="L208" s="19">
        <f t="shared" si="0"/>
        <v>4488.0600000000004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600</v>
      </c>
      <c r="G209" s="18">
        <v>48.76</v>
      </c>
      <c r="H209" s="18">
        <v>1491.02</v>
      </c>
      <c r="I209" s="18"/>
      <c r="J209" s="18"/>
      <c r="K209" s="18"/>
      <c r="L209" s="19">
        <f>SUM(F209:K209)</f>
        <v>2139.7799999999997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620281.17000000004</v>
      </c>
      <c r="G211" s="41">
        <f t="shared" si="1"/>
        <v>232876.25</v>
      </c>
      <c r="H211" s="41">
        <f t="shared" si="1"/>
        <v>219674.3</v>
      </c>
      <c r="I211" s="41">
        <f t="shared" si="1"/>
        <v>32006.85</v>
      </c>
      <c r="J211" s="41">
        <f t="shared" si="1"/>
        <v>1701.43</v>
      </c>
      <c r="K211" s="41">
        <f t="shared" si="1"/>
        <v>4383.26</v>
      </c>
      <c r="L211" s="41">
        <f t="shared" si="1"/>
        <v>1110923.26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>
        <v>249197.41</v>
      </c>
      <c r="I215" s="18"/>
      <c r="J215" s="18"/>
      <c r="K215" s="18"/>
      <c r="L215" s="19">
        <f>SUM(F215:K215)</f>
        <v>249197.41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417.5</v>
      </c>
      <c r="G222" s="18">
        <v>33.93</v>
      </c>
      <c r="H222" s="18">
        <v>15449.59</v>
      </c>
      <c r="I222" s="18">
        <v>18.399999999999999</v>
      </c>
      <c r="J222" s="18"/>
      <c r="K222" s="18">
        <v>430.34</v>
      </c>
      <c r="L222" s="19">
        <f t="shared" si="2"/>
        <v>16349.76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v>20221.3</v>
      </c>
      <c r="I226" s="18"/>
      <c r="J226" s="18"/>
      <c r="K226" s="18"/>
      <c r="L226" s="19">
        <f t="shared" si="2"/>
        <v>20221.3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417.5</v>
      </c>
      <c r="G229" s="41">
        <f>SUM(G215:G228)</f>
        <v>33.93</v>
      </c>
      <c r="H229" s="41">
        <f>SUM(H215:H228)</f>
        <v>284868.3</v>
      </c>
      <c r="I229" s="41">
        <f>SUM(I215:I228)</f>
        <v>18.399999999999999</v>
      </c>
      <c r="J229" s="41">
        <f>SUM(J215:J228)</f>
        <v>0</v>
      </c>
      <c r="K229" s="41">
        <f t="shared" si="3"/>
        <v>430.34</v>
      </c>
      <c r="L229" s="41">
        <f t="shared" si="3"/>
        <v>285768.46999999997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472266.32</v>
      </c>
      <c r="I233" s="18"/>
      <c r="J233" s="18"/>
      <c r="K233" s="18"/>
      <c r="L233" s="19">
        <f>SUM(F233:K233)</f>
        <v>472266.32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10344.459999999999</v>
      </c>
      <c r="I234" s="18"/>
      <c r="J234" s="18"/>
      <c r="K234" s="18"/>
      <c r="L234" s="19">
        <f>SUM(F234:K234)</f>
        <v>10344.459999999999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417.5</v>
      </c>
      <c r="G240" s="18">
        <v>33.93</v>
      </c>
      <c r="H240" s="18">
        <v>15449.59</v>
      </c>
      <c r="I240" s="18">
        <v>18.399999999999999</v>
      </c>
      <c r="J240" s="18"/>
      <c r="K240" s="18">
        <v>430.34</v>
      </c>
      <c r="L240" s="19">
        <f t="shared" si="4"/>
        <v>16349.76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20221.3</v>
      </c>
      <c r="I244" s="18"/>
      <c r="J244" s="18"/>
      <c r="K244" s="18"/>
      <c r="L244" s="19">
        <f t="shared" si="4"/>
        <v>20221.3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417.5</v>
      </c>
      <c r="G247" s="41">
        <f t="shared" si="5"/>
        <v>33.93</v>
      </c>
      <c r="H247" s="41">
        <f t="shared" si="5"/>
        <v>518281.67000000004</v>
      </c>
      <c r="I247" s="41">
        <f t="shared" si="5"/>
        <v>18.399999999999999</v>
      </c>
      <c r="J247" s="41">
        <f t="shared" si="5"/>
        <v>0</v>
      </c>
      <c r="K247" s="41">
        <f t="shared" si="5"/>
        <v>430.34</v>
      </c>
      <c r="L247" s="41">
        <f t="shared" si="5"/>
        <v>519181.84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7027</v>
      </c>
      <c r="I255" s="18"/>
      <c r="J255" s="18"/>
      <c r="K255" s="18"/>
      <c r="L255" s="19">
        <f t="shared" si="6"/>
        <v>7027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7027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7027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621116.17000000004</v>
      </c>
      <c r="G257" s="41">
        <f t="shared" si="8"/>
        <v>232944.11</v>
      </c>
      <c r="H257" s="41">
        <f t="shared" si="8"/>
        <v>1029851.27</v>
      </c>
      <c r="I257" s="41">
        <f t="shared" si="8"/>
        <v>32043.65</v>
      </c>
      <c r="J257" s="41">
        <f t="shared" si="8"/>
        <v>1701.43</v>
      </c>
      <c r="K257" s="41">
        <f t="shared" si="8"/>
        <v>5243.9400000000005</v>
      </c>
      <c r="L257" s="41">
        <f t="shared" si="8"/>
        <v>1922900.57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100000</v>
      </c>
      <c r="L260" s="19">
        <f>SUM(F260:K260)</f>
        <v>100000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20930.72</v>
      </c>
      <c r="L261" s="19">
        <f>SUM(F261:K261)</f>
        <v>20930.72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10089.31</v>
      </c>
      <c r="L263" s="19">
        <f>SUM(F263:K263)</f>
        <v>10089.31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20000</v>
      </c>
      <c r="L266" s="19">
        <f t="shared" si="9"/>
        <v>20000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151020.03</v>
      </c>
      <c r="L270" s="41">
        <f t="shared" si="9"/>
        <v>151020.03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621116.17000000004</v>
      </c>
      <c r="G271" s="42">
        <f t="shared" si="11"/>
        <v>232944.11</v>
      </c>
      <c r="H271" s="42">
        <f t="shared" si="11"/>
        <v>1029851.27</v>
      </c>
      <c r="I271" s="42">
        <f t="shared" si="11"/>
        <v>32043.65</v>
      </c>
      <c r="J271" s="42">
        <f t="shared" si="11"/>
        <v>1701.43</v>
      </c>
      <c r="K271" s="42">
        <f t="shared" si="11"/>
        <v>156263.97</v>
      </c>
      <c r="L271" s="42">
        <f t="shared" si="11"/>
        <v>2073920.6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580</v>
      </c>
      <c r="G276" s="18"/>
      <c r="H276" s="18"/>
      <c r="I276" s="18">
        <v>49.95</v>
      </c>
      <c r="J276" s="18"/>
      <c r="K276" s="18"/>
      <c r="L276" s="19">
        <f>SUM(F276:K276)</f>
        <v>629.95000000000005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580</v>
      </c>
      <c r="G290" s="42">
        <f t="shared" si="13"/>
        <v>0</v>
      </c>
      <c r="H290" s="42">
        <f t="shared" si="13"/>
        <v>0</v>
      </c>
      <c r="I290" s="42">
        <f t="shared" si="13"/>
        <v>49.95</v>
      </c>
      <c r="J290" s="42">
        <f t="shared" si="13"/>
        <v>0</v>
      </c>
      <c r="K290" s="42">
        <f t="shared" si="13"/>
        <v>0</v>
      </c>
      <c r="L290" s="41">
        <f t="shared" si="13"/>
        <v>629.95000000000005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580</v>
      </c>
      <c r="G338" s="41">
        <f t="shared" si="20"/>
        <v>0</v>
      </c>
      <c r="H338" s="41">
        <f t="shared" si="20"/>
        <v>0</v>
      </c>
      <c r="I338" s="41">
        <f t="shared" si="20"/>
        <v>49.95</v>
      </c>
      <c r="J338" s="41">
        <f t="shared" si="20"/>
        <v>0</v>
      </c>
      <c r="K338" s="41">
        <f t="shared" si="20"/>
        <v>0</v>
      </c>
      <c r="L338" s="41">
        <f t="shared" si="20"/>
        <v>629.95000000000005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580</v>
      </c>
      <c r="G352" s="41">
        <f>G338</f>
        <v>0</v>
      </c>
      <c r="H352" s="41">
        <f>H338</f>
        <v>0</v>
      </c>
      <c r="I352" s="41">
        <f>I338</f>
        <v>49.95</v>
      </c>
      <c r="J352" s="41">
        <f>J338</f>
        <v>0</v>
      </c>
      <c r="K352" s="47">
        <f>K338+K351</f>
        <v>0</v>
      </c>
      <c r="L352" s="41">
        <f>L338+L351</f>
        <v>629.95000000000005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13840.21</v>
      </c>
      <c r="G358" s="18">
        <v>1124.73</v>
      </c>
      <c r="H358" s="18">
        <v>104.97</v>
      </c>
      <c r="I358" s="18">
        <v>14200.61</v>
      </c>
      <c r="J358" s="18"/>
      <c r="K358" s="18"/>
      <c r="L358" s="13">
        <f>SUM(F358:K358)</f>
        <v>29270.519999999997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13840.21</v>
      </c>
      <c r="G362" s="47">
        <f t="shared" si="22"/>
        <v>1124.73</v>
      </c>
      <c r="H362" s="47">
        <f t="shared" si="22"/>
        <v>104.97</v>
      </c>
      <c r="I362" s="47">
        <f t="shared" si="22"/>
        <v>14200.61</v>
      </c>
      <c r="J362" s="47">
        <f t="shared" si="22"/>
        <v>0</v>
      </c>
      <c r="K362" s="47">
        <f t="shared" si="22"/>
        <v>0</v>
      </c>
      <c r="L362" s="47">
        <f t="shared" si="22"/>
        <v>29270.519999999997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12597.37</v>
      </c>
      <c r="G367" s="18"/>
      <c r="H367" s="18"/>
      <c r="I367" s="56">
        <f>SUM(F367:H367)</f>
        <v>12597.37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1603.24</v>
      </c>
      <c r="G368" s="63"/>
      <c r="H368" s="63"/>
      <c r="I368" s="56">
        <f>SUM(F368:H368)</f>
        <v>1603.24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14200.61</v>
      </c>
      <c r="G369" s="47">
        <f>SUM(G367:G368)</f>
        <v>0</v>
      </c>
      <c r="H369" s="47">
        <f>SUM(H367:H368)</f>
        <v>0</v>
      </c>
      <c r="I369" s="47">
        <f>SUM(I367:I368)</f>
        <v>14200.61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>
        <v>3310</v>
      </c>
      <c r="I378" s="18"/>
      <c r="J378" s="18"/>
      <c r="K378" s="18"/>
      <c r="L378" s="13">
        <f t="shared" si="23"/>
        <v>3310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3310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3310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20000</v>
      </c>
      <c r="H396" s="18">
        <v>137.01</v>
      </c>
      <c r="I396" s="18"/>
      <c r="J396" s="24" t="s">
        <v>286</v>
      </c>
      <c r="K396" s="24" t="s">
        <v>286</v>
      </c>
      <c r="L396" s="56">
        <f t="shared" si="26"/>
        <v>20137.009999999998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1202.1500000000001</v>
      </c>
      <c r="I397" s="18"/>
      <c r="J397" s="24" t="s">
        <v>286</v>
      </c>
      <c r="K397" s="24" t="s">
        <v>286</v>
      </c>
      <c r="L397" s="56">
        <f t="shared" si="26"/>
        <v>1202.1500000000001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>
        <v>166.82</v>
      </c>
      <c r="I398" s="18"/>
      <c r="J398" s="24" t="s">
        <v>286</v>
      </c>
      <c r="K398" s="24" t="s">
        <v>286</v>
      </c>
      <c r="L398" s="56">
        <f t="shared" si="26"/>
        <v>166.82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20000</v>
      </c>
      <c r="H401" s="47">
        <f>SUM(H395:H400)</f>
        <v>1505.98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21505.98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20000</v>
      </c>
      <c r="H408" s="47">
        <f>H393+H401+H407</f>
        <v>1505.98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21505.98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>
        <v>38000</v>
      </c>
      <c r="L424" s="56">
        <f t="shared" si="29"/>
        <v>38000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38000</v>
      </c>
      <c r="L427" s="47">
        <f t="shared" si="30"/>
        <v>38000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38000</v>
      </c>
      <c r="L434" s="47">
        <f t="shared" si="32"/>
        <v>38000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v>152942.71</v>
      </c>
      <c r="H440" s="18"/>
      <c r="I440" s="56">
        <f t="shared" si="33"/>
        <v>152942.71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152942.71</v>
      </c>
      <c r="H446" s="13">
        <f>SUM(H439:H445)</f>
        <v>0</v>
      </c>
      <c r="I446" s="13">
        <f>SUM(I439:I445)</f>
        <v>152942.71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152942.71</v>
      </c>
      <c r="H459" s="18"/>
      <c r="I459" s="56">
        <f t="shared" si="34"/>
        <v>152942.71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152942.71</v>
      </c>
      <c r="H460" s="83">
        <f>SUM(H454:H459)</f>
        <v>0</v>
      </c>
      <c r="I460" s="83">
        <f>SUM(I454:I459)</f>
        <v>152942.71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152942.71</v>
      </c>
      <c r="H461" s="42">
        <f>H452+H460</f>
        <v>0</v>
      </c>
      <c r="I461" s="42">
        <f>I452+I460</f>
        <v>152942.71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153764.47</v>
      </c>
      <c r="G465" s="18">
        <v>758.51</v>
      </c>
      <c r="H465" s="18">
        <v>0</v>
      </c>
      <c r="I465" s="18">
        <v>5812.35</v>
      </c>
      <c r="J465" s="18">
        <v>169436.73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1992665.27</v>
      </c>
      <c r="G468" s="18">
        <v>28512.01</v>
      </c>
      <c r="H468" s="18">
        <v>629.95000000000005</v>
      </c>
      <c r="I468" s="18">
        <v>3.93</v>
      </c>
      <c r="J468" s="18">
        <v>21505.98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1992665.27</v>
      </c>
      <c r="G470" s="53">
        <f>SUM(G468:G469)</f>
        <v>28512.01</v>
      </c>
      <c r="H470" s="53">
        <f>SUM(H468:H469)</f>
        <v>629.95000000000005</v>
      </c>
      <c r="I470" s="53">
        <f>SUM(I468:I469)</f>
        <v>3.93</v>
      </c>
      <c r="J470" s="53">
        <f>SUM(J468:J469)</f>
        <v>21505.98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2073920.6</v>
      </c>
      <c r="G472" s="18">
        <v>29270.52</v>
      </c>
      <c r="H472" s="18">
        <v>629.95000000000005</v>
      </c>
      <c r="I472" s="18">
        <v>3310</v>
      </c>
      <c r="J472" s="18">
        <v>38000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2073920.6</v>
      </c>
      <c r="G474" s="53">
        <f>SUM(G472:G473)</f>
        <v>29270.52</v>
      </c>
      <c r="H474" s="53">
        <f>SUM(H472:H473)</f>
        <v>629.95000000000005</v>
      </c>
      <c r="I474" s="53">
        <f>SUM(I472:I473)</f>
        <v>3310</v>
      </c>
      <c r="J474" s="53">
        <f>SUM(J472:J473)</f>
        <v>38000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72509.14000000013</v>
      </c>
      <c r="G476" s="53">
        <f>(G465+G470)- G474</f>
        <v>0</v>
      </c>
      <c r="H476" s="53">
        <f>(H465+H470)- H474</f>
        <v>0</v>
      </c>
      <c r="I476" s="53">
        <f>(I465+I470)- I474</f>
        <v>2506.2800000000007</v>
      </c>
      <c r="J476" s="53">
        <f>(J465+J470)- J474</f>
        <v>152942.71000000002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10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912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913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998000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247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900000</v>
      </c>
      <c r="G495" s="18"/>
      <c r="H495" s="18"/>
      <c r="I495" s="18"/>
      <c r="J495" s="18"/>
      <c r="K495" s="53">
        <f>SUM(F495:J495)</f>
        <v>900000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100000</v>
      </c>
      <c r="G497" s="18"/>
      <c r="H497" s="18"/>
      <c r="I497" s="18"/>
      <c r="J497" s="18"/>
      <c r="K497" s="53">
        <f t="shared" si="35"/>
        <v>100000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800000</v>
      </c>
      <c r="G498" s="204"/>
      <c r="H498" s="204"/>
      <c r="I498" s="204"/>
      <c r="J498" s="204"/>
      <c r="K498" s="205">
        <f t="shared" si="35"/>
        <v>800000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79058.75</v>
      </c>
      <c r="G499" s="18"/>
      <c r="H499" s="18"/>
      <c r="I499" s="18"/>
      <c r="J499" s="18"/>
      <c r="K499" s="53">
        <f t="shared" si="35"/>
        <v>79058.75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879058.75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879058.75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100000</v>
      </c>
      <c r="G501" s="204"/>
      <c r="H501" s="204"/>
      <c r="I501" s="204"/>
      <c r="J501" s="204"/>
      <c r="K501" s="205">
        <f t="shared" si="35"/>
        <v>100000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18514.84</v>
      </c>
      <c r="G502" s="18"/>
      <c r="H502" s="18"/>
      <c r="I502" s="18"/>
      <c r="J502" s="18"/>
      <c r="K502" s="53">
        <f t="shared" si="35"/>
        <v>18514.84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118514.84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118514.84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30057</v>
      </c>
      <c r="G521" s="18">
        <v>11404.61</v>
      </c>
      <c r="H521" s="18">
        <v>30887.07</v>
      </c>
      <c r="I521" s="18">
        <v>71</v>
      </c>
      <c r="J521" s="18"/>
      <c r="K521" s="18"/>
      <c r="L521" s="88">
        <f>SUM(F521:K521)</f>
        <v>72419.679999999993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10344.459999999999</v>
      </c>
      <c r="I523" s="18"/>
      <c r="J523" s="18"/>
      <c r="K523" s="18"/>
      <c r="L523" s="88">
        <f>SUM(F523:K523)</f>
        <v>10344.459999999999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30057</v>
      </c>
      <c r="G524" s="108">
        <f t="shared" ref="G524:L524" si="36">SUM(G521:G523)</f>
        <v>11404.61</v>
      </c>
      <c r="H524" s="108">
        <f t="shared" si="36"/>
        <v>41231.53</v>
      </c>
      <c r="I524" s="108">
        <f t="shared" si="36"/>
        <v>71</v>
      </c>
      <c r="J524" s="108">
        <f t="shared" si="36"/>
        <v>0</v>
      </c>
      <c r="K524" s="108">
        <f t="shared" si="36"/>
        <v>0</v>
      </c>
      <c r="L524" s="89">
        <f t="shared" si="36"/>
        <v>82764.139999999985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49017.29</v>
      </c>
      <c r="G526" s="18">
        <v>11404.61</v>
      </c>
      <c r="H526" s="18">
        <v>10560.55</v>
      </c>
      <c r="I526" s="18">
        <v>489.04</v>
      </c>
      <c r="J526" s="18"/>
      <c r="K526" s="18"/>
      <c r="L526" s="88">
        <f>SUM(F526:K526)</f>
        <v>71471.489999999991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49017.29</v>
      </c>
      <c r="G529" s="89">
        <f t="shared" ref="G529:L529" si="37">SUM(G526:G528)</f>
        <v>11404.61</v>
      </c>
      <c r="H529" s="89">
        <f t="shared" si="37"/>
        <v>10560.55</v>
      </c>
      <c r="I529" s="89">
        <f t="shared" si="37"/>
        <v>489.04</v>
      </c>
      <c r="J529" s="89">
        <f t="shared" si="37"/>
        <v>0</v>
      </c>
      <c r="K529" s="89">
        <f t="shared" si="37"/>
        <v>0</v>
      </c>
      <c r="L529" s="89">
        <f t="shared" si="37"/>
        <v>71471.489999999991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3127.3</v>
      </c>
      <c r="I536" s="18"/>
      <c r="J536" s="18"/>
      <c r="K536" s="18"/>
      <c r="L536" s="88">
        <f>SUM(F536:K536)</f>
        <v>3127.3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3127.3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3127.3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79074.290000000008</v>
      </c>
      <c r="G545" s="89">
        <f t="shared" ref="G545:L545" si="41">G524+G529+G534+G539+G544</f>
        <v>22809.22</v>
      </c>
      <c r="H545" s="89">
        <f t="shared" si="41"/>
        <v>54919.380000000005</v>
      </c>
      <c r="I545" s="89">
        <f t="shared" si="41"/>
        <v>560.04</v>
      </c>
      <c r="J545" s="89">
        <f t="shared" si="41"/>
        <v>0</v>
      </c>
      <c r="K545" s="89">
        <f t="shared" si="41"/>
        <v>0</v>
      </c>
      <c r="L545" s="89">
        <f t="shared" si="41"/>
        <v>157362.92999999996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72419.679999999993</v>
      </c>
      <c r="G549" s="87">
        <f>L526</f>
        <v>71471.489999999991</v>
      </c>
      <c r="H549" s="87">
        <f>L531</f>
        <v>0</v>
      </c>
      <c r="I549" s="87">
        <f>L536</f>
        <v>3127.3</v>
      </c>
      <c r="J549" s="87">
        <f>L541</f>
        <v>0</v>
      </c>
      <c r="K549" s="87">
        <f>SUM(F549:J549)</f>
        <v>147018.46999999997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10344.459999999999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10344.459999999999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82764.139999999985</v>
      </c>
      <c r="G552" s="89">
        <f t="shared" si="42"/>
        <v>71471.489999999991</v>
      </c>
      <c r="H552" s="89">
        <f t="shared" si="42"/>
        <v>0</v>
      </c>
      <c r="I552" s="89">
        <f t="shared" si="42"/>
        <v>3127.3</v>
      </c>
      <c r="J552" s="89">
        <f t="shared" si="42"/>
        <v>0</v>
      </c>
      <c r="K552" s="89">
        <f t="shared" si="42"/>
        <v>157362.92999999996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>
        <v>16590</v>
      </c>
      <c r="I562" s="18"/>
      <c r="J562" s="18"/>
      <c r="K562" s="18"/>
      <c r="L562" s="88">
        <f>SUM(F562:K562)</f>
        <v>16590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16590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16590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16590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16590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>
        <v>249197.41</v>
      </c>
      <c r="H575" s="18">
        <v>472266.32</v>
      </c>
      <c r="I575" s="87">
        <f>SUM(F575:H575)</f>
        <v>721463.73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>
        <v>10344.459999999999</v>
      </c>
      <c r="I579" s="87">
        <f t="shared" si="47"/>
        <v>10344.459999999999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2926.37</v>
      </c>
      <c r="I591" s="18">
        <v>20221.3</v>
      </c>
      <c r="J591" s="18">
        <v>20221.3</v>
      </c>
      <c r="K591" s="104">
        <f t="shared" ref="K591:K597" si="48">SUM(H591:J591)</f>
        <v>43368.97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1561.69</v>
      </c>
      <c r="I595" s="18"/>
      <c r="J595" s="18"/>
      <c r="K595" s="104">
        <f t="shared" si="48"/>
        <v>1561.69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4488.0599999999995</v>
      </c>
      <c r="I598" s="108">
        <f>SUM(I591:I597)</f>
        <v>20221.3</v>
      </c>
      <c r="J598" s="108">
        <f>SUM(J591:J597)</f>
        <v>20221.3</v>
      </c>
      <c r="K598" s="108">
        <f>SUM(K591:K597)</f>
        <v>44930.66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1701.43</v>
      </c>
      <c r="I604" s="18"/>
      <c r="J604" s="18"/>
      <c r="K604" s="104">
        <f>SUM(H604:J604)</f>
        <v>1701.43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1701.43</v>
      </c>
      <c r="I605" s="108">
        <f>SUM(I602:I604)</f>
        <v>0</v>
      </c>
      <c r="J605" s="108">
        <f>SUM(J602:J604)</f>
        <v>0</v>
      </c>
      <c r="K605" s="108">
        <f>SUM(K602:K604)</f>
        <v>1701.43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72509.14</v>
      </c>
      <c r="H617" s="109">
        <f>SUM(F52)</f>
        <v>72509.14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0</v>
      </c>
      <c r="H618" s="109">
        <f>SUM(G52)</f>
        <v>0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0</v>
      </c>
      <c r="H619" s="109">
        <f>SUM(H52)</f>
        <v>0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2506.2800000000002</v>
      </c>
      <c r="H620" s="109">
        <f>SUM(I52)</f>
        <v>2506.2800000000002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152942.71</v>
      </c>
      <c r="H621" s="109">
        <f>SUM(J52)</f>
        <v>152942.71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72509.14</v>
      </c>
      <c r="H622" s="109">
        <f>F476</f>
        <v>72509.14000000013</v>
      </c>
      <c r="I622" s="121" t="s">
        <v>101</v>
      </c>
      <c r="J622" s="109">
        <f t="shared" ref="J622:J655" si="50">G622-H622</f>
        <v>-1.3096723705530167E-10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2506.2800000000002</v>
      </c>
      <c r="H625" s="109">
        <f>I476</f>
        <v>2506.2800000000007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152942.71</v>
      </c>
      <c r="H626" s="109">
        <f>J476</f>
        <v>152942.71000000002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1992665.27</v>
      </c>
      <c r="H627" s="104">
        <f>SUM(F468)</f>
        <v>1992665.27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28512.010000000002</v>
      </c>
      <c r="H628" s="104">
        <f>SUM(G468)</f>
        <v>28512.01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629.95000000000005</v>
      </c>
      <c r="H629" s="104">
        <f>SUM(H468)</f>
        <v>629.95000000000005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3.93</v>
      </c>
      <c r="H630" s="104">
        <f>SUM(I468)</f>
        <v>3.93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21505.98</v>
      </c>
      <c r="H631" s="104">
        <f>SUM(J468)</f>
        <v>21505.98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2073920.6</v>
      </c>
      <c r="H632" s="104">
        <f>SUM(F472)</f>
        <v>2073920.6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629.95000000000005</v>
      </c>
      <c r="H633" s="104">
        <f>SUM(H472)</f>
        <v>629.95000000000005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14200.61</v>
      </c>
      <c r="H634" s="104">
        <f>I369</f>
        <v>14200.61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29270.519999999997</v>
      </c>
      <c r="H635" s="104">
        <f>SUM(G472)</f>
        <v>29270.52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3310</v>
      </c>
      <c r="H636" s="104">
        <f>SUM(I472)</f>
        <v>3310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21505.98</v>
      </c>
      <c r="H637" s="164">
        <f>SUM(J468)</f>
        <v>21505.98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38000</v>
      </c>
      <c r="H638" s="164">
        <f>SUM(J472)</f>
        <v>38000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152942.71</v>
      </c>
      <c r="H640" s="104">
        <f>SUM(G461)</f>
        <v>152942.71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152942.71</v>
      </c>
      <c r="H642" s="104">
        <f>SUM(I461)</f>
        <v>152942.71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1505.98</v>
      </c>
      <c r="H644" s="104">
        <f>H408</f>
        <v>1505.98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20000</v>
      </c>
      <c r="H645" s="104">
        <f>G408</f>
        <v>20000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21505.98</v>
      </c>
      <c r="H646" s="104">
        <f>L408</f>
        <v>21505.98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44930.66</v>
      </c>
      <c r="H647" s="104">
        <f>L208+L226+L244</f>
        <v>44930.66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1701.43</v>
      </c>
      <c r="H648" s="104">
        <f>(J257+J338)-(J255+J336)</f>
        <v>1701.43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4488.0600000000004</v>
      </c>
      <c r="H649" s="104">
        <f>H598</f>
        <v>4488.0599999999995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20221.3</v>
      </c>
      <c r="H650" s="104">
        <f>I598</f>
        <v>20221.3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20221.3</v>
      </c>
      <c r="H651" s="104">
        <f>J598</f>
        <v>20221.3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10089.31</v>
      </c>
      <c r="H652" s="104">
        <f>K263+K345</f>
        <v>10089.31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20000</v>
      </c>
      <c r="H655" s="104">
        <f>K266+K347</f>
        <v>20000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1140823.73</v>
      </c>
      <c r="G660" s="19">
        <f>(L229+L309+L359)</f>
        <v>285768.46999999997</v>
      </c>
      <c r="H660" s="19">
        <f>(L247+L328+L360)</f>
        <v>519181.84</v>
      </c>
      <c r="I660" s="19">
        <f>SUM(F660:H660)</f>
        <v>1945774.04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15674.8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15674.8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4488.0600000000004</v>
      </c>
      <c r="G662" s="19">
        <f>(L226+L306)-(J226+J306)</f>
        <v>20221.3</v>
      </c>
      <c r="H662" s="19">
        <f>(L244+L325)-(J244+J325)</f>
        <v>20221.3</v>
      </c>
      <c r="I662" s="19">
        <f>SUM(F662:H662)</f>
        <v>44930.66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1701.43</v>
      </c>
      <c r="G663" s="199">
        <f>SUM(G575:G587)+SUM(I602:I604)+L612</f>
        <v>249197.41</v>
      </c>
      <c r="H663" s="199">
        <f>SUM(H575:H587)+SUM(J602:J604)+L613</f>
        <v>482610.78</v>
      </c>
      <c r="I663" s="19">
        <f>SUM(F663:H663)</f>
        <v>733509.62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1118959.44</v>
      </c>
      <c r="G664" s="19">
        <f>G660-SUM(G661:G663)</f>
        <v>16349.759999999951</v>
      </c>
      <c r="H664" s="19">
        <f>H660-SUM(H661:H663)</f>
        <v>16349.760000000009</v>
      </c>
      <c r="I664" s="19">
        <f>I660-SUM(I661:I663)</f>
        <v>1151658.96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54.05</v>
      </c>
      <c r="G665" s="248"/>
      <c r="H665" s="248"/>
      <c r="I665" s="19">
        <f>SUM(F665:H665)</f>
        <v>54.05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20702.3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21307.29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>
        <v>-16349.76</v>
      </c>
      <c r="H669" s="18">
        <v>-16349.76</v>
      </c>
      <c r="I669" s="19">
        <f>SUM(F669:H669)</f>
        <v>-32699.52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20702.3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20702.3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F25" sqref="F2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New Castle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404284.85</v>
      </c>
      <c r="C9" s="229">
        <f>'DOE25'!G197+'DOE25'!G215+'DOE25'!G233+'DOE25'!G276+'DOE25'!G295+'DOE25'!G314</f>
        <v>153038.57</v>
      </c>
    </row>
    <row r="10" spans="1:3" x14ac:dyDescent="0.2">
      <c r="A10" t="s">
        <v>773</v>
      </c>
      <c r="B10" s="240">
        <v>404284.85</v>
      </c>
      <c r="C10" s="240">
        <v>153037.57</v>
      </c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Error</v>
      </c>
      <c r="B13" s="231">
        <f>SUM(B10:B12)</f>
        <v>404284.85</v>
      </c>
      <c r="C13" s="231">
        <f>SUM(C10:C12)</f>
        <v>153037.57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30057</v>
      </c>
      <c r="C18" s="229">
        <f>'DOE25'!G198+'DOE25'!G216+'DOE25'!G234+'DOE25'!G277+'DOE25'!G296+'DOE25'!G315</f>
        <v>11404.61</v>
      </c>
    </row>
    <row r="19" spans="1:3" x14ac:dyDescent="0.2">
      <c r="A19" t="s">
        <v>773</v>
      </c>
      <c r="B19" s="240">
        <v>30057</v>
      </c>
      <c r="C19" s="240">
        <v>11404.61</v>
      </c>
    </row>
    <row r="20" spans="1:3" x14ac:dyDescent="0.2">
      <c r="A20" t="s">
        <v>774</v>
      </c>
      <c r="B20" s="240"/>
      <c r="C20" s="240"/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30057</v>
      </c>
      <c r="C22" s="231">
        <f>SUM(C19:C21)</f>
        <v>11404.61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2593.2800000000002</v>
      </c>
      <c r="C27" s="234">
        <f>'DOE25'!G199+'DOE25'!G217+'DOE25'!G235+'DOE25'!G278+'DOE25'!G297+'DOE25'!G316</f>
        <v>210.74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>
        <v>2593.2800000000002</v>
      </c>
      <c r="C30" s="240">
        <v>210.74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2593.2800000000002</v>
      </c>
      <c r="C31" s="231">
        <f>SUM(C28:C30)</f>
        <v>210.74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25" sqref="F25"/>
      <selection pane="bottomLeft" activeCell="F25" sqref="F2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New Castle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1392181.06</v>
      </c>
      <c r="D5" s="20">
        <f>SUM('DOE25'!L197:L200)+SUM('DOE25'!L215:L218)+SUM('DOE25'!L233:L236)-F5-G5</f>
        <v>1390479.6300000001</v>
      </c>
      <c r="E5" s="243"/>
      <c r="F5" s="255">
        <f>SUM('DOE25'!J197:J200)+SUM('DOE25'!J215:J218)+SUM('DOE25'!J233:J236)</f>
        <v>1701.43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78665.600000000006</v>
      </c>
      <c r="D6" s="20">
        <f>'DOE25'!L202+'DOE25'!L220+'DOE25'!L238-F6-G6</f>
        <v>78665.600000000006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17228.169999999998</v>
      </c>
      <c r="D7" s="20">
        <f>'DOE25'!L203+'DOE25'!L221+'DOE25'!L239-F7-G7</f>
        <v>17228.169999999998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104247.00000000001</v>
      </c>
      <c r="D8" s="243"/>
      <c r="E8" s="20">
        <f>'DOE25'!L204+'DOE25'!L222+'DOE25'!L240-F8-G8-D9-D11</f>
        <v>99943.580000000016</v>
      </c>
      <c r="F8" s="255">
        <f>'DOE25'!J204+'DOE25'!J222+'DOE25'!J240</f>
        <v>0</v>
      </c>
      <c r="G8" s="53">
        <f>'DOE25'!K204+'DOE25'!K222+'DOE25'!K240</f>
        <v>4303.42</v>
      </c>
      <c r="H8" s="259"/>
    </row>
    <row r="9" spans="1:9" x14ac:dyDescent="0.2">
      <c r="A9" s="32">
        <v>2310</v>
      </c>
      <c r="B9" t="s">
        <v>812</v>
      </c>
      <c r="C9" s="245">
        <f t="shared" si="0"/>
        <v>21812.58</v>
      </c>
      <c r="D9" s="244">
        <v>21812.58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7350</v>
      </c>
      <c r="D10" s="243"/>
      <c r="E10" s="244">
        <v>7350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37438</v>
      </c>
      <c r="D11" s="244">
        <v>37438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156695.29</v>
      </c>
      <c r="D12" s="20">
        <f>'DOE25'!L205+'DOE25'!L223+'DOE25'!L241-F12-G12</f>
        <v>156386.29</v>
      </c>
      <c r="E12" s="243"/>
      <c r="F12" s="255">
        <f>'DOE25'!J205+'DOE25'!J223+'DOE25'!J241</f>
        <v>0</v>
      </c>
      <c r="G12" s="53">
        <f>'DOE25'!K205+'DOE25'!K223+'DOE25'!K241</f>
        <v>309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631.52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631.52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59903.91</v>
      </c>
      <c r="D14" s="20">
        <f>'DOE25'!L207+'DOE25'!L225+'DOE25'!L243-F14-G14</f>
        <v>59903.91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44930.66</v>
      </c>
      <c r="D15" s="20">
        <f>'DOE25'!L208+'DOE25'!L226+'DOE25'!L244-F15-G15</f>
        <v>44930.66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2139.7799999999997</v>
      </c>
      <c r="D16" s="243"/>
      <c r="E16" s="20">
        <f>'DOE25'!L209+'DOE25'!L227+'DOE25'!L245-F16-G16</f>
        <v>2139.7799999999997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7027</v>
      </c>
      <c r="D22" s="243"/>
      <c r="E22" s="243"/>
      <c r="F22" s="255">
        <f>'DOE25'!L255+'DOE25'!L336</f>
        <v>7027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120930.72</v>
      </c>
      <c r="D25" s="243"/>
      <c r="E25" s="243"/>
      <c r="F25" s="258"/>
      <c r="G25" s="256"/>
      <c r="H25" s="257">
        <f>'DOE25'!L260+'DOE25'!L261+'DOE25'!L341+'DOE25'!L342</f>
        <v>120930.72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16673.149999999994</v>
      </c>
      <c r="D29" s="20">
        <f>'DOE25'!L358+'DOE25'!L359+'DOE25'!L360-'DOE25'!I367-F29-G29</f>
        <v>16673.149999999994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629.95000000000005</v>
      </c>
      <c r="D31" s="20">
        <f>'DOE25'!L290+'DOE25'!L309+'DOE25'!L328+'DOE25'!L333+'DOE25'!L334+'DOE25'!L335-F31-G31</f>
        <v>629.95000000000005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1824147.94</v>
      </c>
      <c r="E33" s="246">
        <f>SUM(E5:E31)</f>
        <v>109433.36000000002</v>
      </c>
      <c r="F33" s="246">
        <f>SUM(F5:F31)</f>
        <v>8728.43</v>
      </c>
      <c r="G33" s="246">
        <f>SUM(G5:G31)</f>
        <v>5243.9400000000005</v>
      </c>
      <c r="H33" s="246">
        <f>SUM(H5:H31)</f>
        <v>120930.72</v>
      </c>
    </row>
    <row r="35" spans="2:8" ht="12" thickBot="1" x14ac:dyDescent="0.25">
      <c r="B35" s="253" t="s">
        <v>841</v>
      </c>
      <c r="D35" s="254">
        <f>E33</f>
        <v>109433.36000000002</v>
      </c>
      <c r="E35" s="249"/>
    </row>
    <row r="36" spans="2:8" ht="12" thickTop="1" x14ac:dyDescent="0.2">
      <c r="B36" t="s">
        <v>809</v>
      </c>
      <c r="D36" s="20">
        <f>D33</f>
        <v>1824147.94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25" sqref="F25"/>
      <selection pane="bottomLeft" activeCell="F25" sqref="F2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 Castle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72509.14</v>
      </c>
      <c r="D8" s="95">
        <f>'DOE25'!G9</f>
        <v>0</v>
      </c>
      <c r="E8" s="95">
        <f>'DOE25'!H9</f>
        <v>0</v>
      </c>
      <c r="F8" s="95">
        <f>'DOE25'!I9</f>
        <v>2506.2800000000002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152942.71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72509.14</v>
      </c>
      <c r="D18" s="41">
        <f>SUM(D8:D17)</f>
        <v>0</v>
      </c>
      <c r="E18" s="41">
        <f>SUM(E8:E17)</f>
        <v>0</v>
      </c>
      <c r="F18" s="41">
        <f>SUM(F8:F17)</f>
        <v>2506.2800000000002</v>
      </c>
      <c r="G18" s="41">
        <f>SUM(G8:G17)</f>
        <v>152942.71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19998.43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2506.2800000000002</v>
      </c>
      <c r="G47" s="95">
        <f>'DOE25'!J48</f>
        <v>152942.71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52510.71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0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72509.14</v>
      </c>
      <c r="D50" s="41">
        <f>SUM(D34:D49)</f>
        <v>0</v>
      </c>
      <c r="E50" s="41">
        <f>SUM(E34:E49)</f>
        <v>0</v>
      </c>
      <c r="F50" s="41">
        <f>SUM(F34:F49)</f>
        <v>2506.2800000000002</v>
      </c>
      <c r="G50" s="41">
        <f>SUM(G34:G49)</f>
        <v>152942.71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72509.14</v>
      </c>
      <c r="D51" s="41">
        <f>D50+D31</f>
        <v>0</v>
      </c>
      <c r="E51" s="41">
        <f>E50+E31</f>
        <v>0</v>
      </c>
      <c r="F51" s="41">
        <f>F50+F31</f>
        <v>2506.2800000000002</v>
      </c>
      <c r="G51" s="41">
        <f>G50+G31</f>
        <v>152942.71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246083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11717.25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3.93</v>
      </c>
      <c r="G59" s="95">
        <f>'DOE25'!J96</f>
        <v>1505.98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15674.8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29772.019999999997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41489.269999999997</v>
      </c>
      <c r="D62" s="130">
        <f>SUM(D57:D61)</f>
        <v>15674.8</v>
      </c>
      <c r="E62" s="130">
        <f>SUM(E57:E61)</f>
        <v>0</v>
      </c>
      <c r="F62" s="130">
        <f>SUM(F57:F61)</f>
        <v>3.93</v>
      </c>
      <c r="G62" s="130">
        <f>SUM(G57:G61)</f>
        <v>1505.98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287572.27</v>
      </c>
      <c r="D63" s="22">
        <f>D56+D62</f>
        <v>15674.8</v>
      </c>
      <c r="E63" s="22">
        <f>E56+E62</f>
        <v>0</v>
      </c>
      <c r="F63" s="22">
        <f>F56+F62</f>
        <v>3.93</v>
      </c>
      <c r="G63" s="22">
        <f>G56+G62</f>
        <v>1505.98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0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1667093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1667093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1667093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0</v>
      </c>
      <c r="D88" s="95">
        <f>SUM('DOE25'!G153:G161)</f>
        <v>2747.9</v>
      </c>
      <c r="E88" s="95">
        <f>SUM('DOE25'!H153:H161)</f>
        <v>629.95000000000005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0</v>
      </c>
      <c r="D91" s="131">
        <f>SUM(D85:D90)</f>
        <v>2747.9</v>
      </c>
      <c r="E91" s="131">
        <f>SUM(E85:E90)</f>
        <v>629.95000000000005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10089.31</v>
      </c>
      <c r="E96" s="95">
        <f>'DOE25'!H179</f>
        <v>0</v>
      </c>
      <c r="F96" s="95">
        <f>'DOE25'!I179</f>
        <v>0</v>
      </c>
      <c r="G96" s="95">
        <f>'DOE25'!J179</f>
        <v>20000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38000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38000</v>
      </c>
      <c r="D103" s="86">
        <f>SUM(D93:D102)</f>
        <v>10089.31</v>
      </c>
      <c r="E103" s="86">
        <f>SUM(E93:E102)</f>
        <v>0</v>
      </c>
      <c r="F103" s="86">
        <f>SUM(F93:F102)</f>
        <v>0</v>
      </c>
      <c r="G103" s="86">
        <f>SUM(G93:G102)</f>
        <v>20000</v>
      </c>
    </row>
    <row r="104" spans="1:7" ht="12.75" thickTop="1" thickBot="1" x14ac:dyDescent="0.25">
      <c r="A104" s="33" t="s">
        <v>759</v>
      </c>
      <c r="C104" s="86">
        <f>C63+C81+C91+C103</f>
        <v>1992665.27</v>
      </c>
      <c r="D104" s="86">
        <f>D63+D81+D91+D103</f>
        <v>28512.010000000002</v>
      </c>
      <c r="E104" s="86">
        <f>E63+E81+E91+E103</f>
        <v>629.95000000000005</v>
      </c>
      <c r="F104" s="86">
        <f>F63+F81+F91+F103</f>
        <v>3.93</v>
      </c>
      <c r="G104" s="86">
        <f>G63+G81+G103</f>
        <v>21505.98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1292961.79</v>
      </c>
      <c r="D109" s="24" t="s">
        <v>286</v>
      </c>
      <c r="E109" s="95">
        <f>('DOE25'!L276)+('DOE25'!L295)+('DOE25'!L314)</f>
        <v>629.95000000000005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85891.44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13327.83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1392181.06</v>
      </c>
      <c r="D115" s="86">
        <f>SUM(D109:D114)</f>
        <v>0</v>
      </c>
      <c r="E115" s="86">
        <f>SUM(E109:E114)</f>
        <v>629.95000000000005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78665.600000000006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17228.169999999998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163497.58000000002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156695.29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631.52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59903.91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44930.66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2139.7799999999997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29270.519999999997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523692.51000000013</v>
      </c>
      <c r="D128" s="86">
        <f>SUM(D118:D127)</f>
        <v>29270.519999999997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7027</v>
      </c>
      <c r="D130" s="24" t="s">
        <v>286</v>
      </c>
      <c r="E130" s="129">
        <f>'DOE25'!L336</f>
        <v>0</v>
      </c>
      <c r="F130" s="129">
        <f>SUM('DOE25'!L374:'DOE25'!L380)</f>
        <v>3310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100000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20930.72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38000</v>
      </c>
    </row>
    <row r="135" spans="1:7" x14ac:dyDescent="0.2">
      <c r="A135" t="s">
        <v>233</v>
      </c>
      <c r="B135" s="32" t="s">
        <v>234</v>
      </c>
      <c r="C135" s="95">
        <f>'DOE25'!L263</f>
        <v>10089.31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21505.98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-1505.9799999999996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158047.03</v>
      </c>
      <c r="D144" s="141">
        <f>SUM(D130:D143)</f>
        <v>0</v>
      </c>
      <c r="E144" s="141">
        <f>SUM(E130:E143)</f>
        <v>0</v>
      </c>
      <c r="F144" s="141">
        <f>SUM(F130:F143)</f>
        <v>3310</v>
      </c>
      <c r="G144" s="141">
        <f>SUM(G130:G143)</f>
        <v>38000</v>
      </c>
    </row>
    <row r="145" spans="1:9" ht="12.75" thickTop="1" thickBot="1" x14ac:dyDescent="0.25">
      <c r="A145" s="33" t="s">
        <v>244</v>
      </c>
      <c r="C145" s="86">
        <f>(C115+C128+C144)</f>
        <v>2073920.6000000003</v>
      </c>
      <c r="D145" s="86">
        <f>(D115+D128+D144)</f>
        <v>29270.519999999997</v>
      </c>
      <c r="E145" s="86">
        <f>(E115+E128+E144)</f>
        <v>629.95000000000005</v>
      </c>
      <c r="F145" s="86">
        <f>(F115+F128+F144)</f>
        <v>3310</v>
      </c>
      <c r="G145" s="86">
        <f>(G115+G128+G144)</f>
        <v>38000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2/15/16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08/15/25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998000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247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900000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900000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100000</v>
      </c>
    </row>
    <row r="159" spans="1:9" x14ac:dyDescent="0.2">
      <c r="A159" s="22" t="s">
        <v>35</v>
      </c>
      <c r="B159" s="137">
        <f>'DOE25'!F498</f>
        <v>800000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800000</v>
      </c>
    </row>
    <row r="160" spans="1:9" x14ac:dyDescent="0.2">
      <c r="A160" s="22" t="s">
        <v>36</v>
      </c>
      <c r="B160" s="137">
        <f>'DOE25'!F499</f>
        <v>79058.75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79058.75</v>
      </c>
    </row>
    <row r="161" spans="1:7" x14ac:dyDescent="0.2">
      <c r="A161" s="22" t="s">
        <v>37</v>
      </c>
      <c r="B161" s="137">
        <f>'DOE25'!F500</f>
        <v>879058.75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879058.75</v>
      </c>
    </row>
    <row r="162" spans="1:7" x14ac:dyDescent="0.2">
      <c r="A162" s="22" t="s">
        <v>38</v>
      </c>
      <c r="B162" s="137">
        <f>'DOE25'!F501</f>
        <v>100000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100000</v>
      </c>
    </row>
    <row r="163" spans="1:7" x14ac:dyDescent="0.2">
      <c r="A163" s="22" t="s">
        <v>39</v>
      </c>
      <c r="B163" s="137">
        <f>'DOE25'!F502</f>
        <v>18514.84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18514.84</v>
      </c>
    </row>
    <row r="164" spans="1:7" x14ac:dyDescent="0.2">
      <c r="A164" s="22" t="s">
        <v>246</v>
      </c>
      <c r="B164" s="137">
        <f>'DOE25'!F503</f>
        <v>118514.84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118514.84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F25" sqref="F25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New Castle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20702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20702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1293592</v>
      </c>
      <c r="D10" s="182">
        <f>ROUND((C10/$C$28)*100,1)</f>
        <v>66.3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85891</v>
      </c>
      <c r="D11" s="182">
        <f>ROUND((C11/$C$28)*100,1)</f>
        <v>4.4000000000000004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13328</v>
      </c>
      <c r="D12" s="182">
        <f>ROUND((C12/$C$28)*100,1)</f>
        <v>0.7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78666</v>
      </c>
      <c r="D15" s="182">
        <f t="shared" ref="D15:D27" si="0">ROUND((C15/$C$28)*100,1)</f>
        <v>4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17228</v>
      </c>
      <c r="D16" s="182">
        <f t="shared" si="0"/>
        <v>0.9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165637</v>
      </c>
      <c r="D17" s="182">
        <f t="shared" si="0"/>
        <v>8.5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156695</v>
      </c>
      <c r="D18" s="182">
        <f t="shared" si="0"/>
        <v>8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632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59904</v>
      </c>
      <c r="D20" s="182">
        <f t="shared" si="0"/>
        <v>3.1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44931</v>
      </c>
      <c r="D21" s="182">
        <f t="shared" si="0"/>
        <v>2.2999999999999998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20931</v>
      </c>
      <c r="D25" s="182">
        <f t="shared" si="0"/>
        <v>1.1000000000000001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13596.2</v>
      </c>
      <c r="D27" s="182">
        <f t="shared" si="0"/>
        <v>0.7</v>
      </c>
    </row>
    <row r="28" spans="1:4" x14ac:dyDescent="0.2">
      <c r="B28" s="187" t="s">
        <v>717</v>
      </c>
      <c r="C28" s="180">
        <f>SUM(C10:C27)</f>
        <v>1951031.2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10337</v>
      </c>
    </row>
    <row r="30" spans="1:4" x14ac:dyDescent="0.2">
      <c r="B30" s="187" t="s">
        <v>723</v>
      </c>
      <c r="C30" s="180">
        <f>SUM(C28:C29)</f>
        <v>1961368.2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100000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246083</v>
      </c>
      <c r="D35" s="182">
        <f t="shared" ref="D35:D40" si="1">ROUND((C35/$C$41)*100,1)</f>
        <v>12.6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42999.179999999993</v>
      </c>
      <c r="D36" s="182">
        <f t="shared" si="1"/>
        <v>2.2000000000000002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1667093</v>
      </c>
      <c r="D37" s="182">
        <f t="shared" si="1"/>
        <v>85.1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3378</v>
      </c>
      <c r="D39" s="182">
        <f t="shared" si="1"/>
        <v>0.2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1959553.18</v>
      </c>
      <c r="D41" s="184">
        <f>SUM(D35:D40)</f>
        <v>100.1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25" sqref="F25"/>
      <selection pane="bottomLeft" activeCell="C25" sqref="C25:M2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New Castle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1.25" x14ac:dyDescent="0.2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2018-10-03T20:11:34Z</cp:lastPrinted>
  <dcterms:created xsi:type="dcterms:W3CDTF">1997-12-04T19:04:30Z</dcterms:created>
  <dcterms:modified xsi:type="dcterms:W3CDTF">2018-10-08T14:54:40Z</dcterms:modified>
</cp:coreProperties>
</file>