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H476" i="1" s="1"/>
  <c r="H624" i="1" s="1"/>
  <c r="I470" i="1"/>
  <c r="J470" i="1"/>
  <c r="J476" i="1" s="1"/>
  <c r="H626" i="1" s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18" i="2"/>
  <c r="C26" i="10"/>
  <c r="L328" i="1"/>
  <c r="H660" i="1" s="1"/>
  <c r="L351" i="1"/>
  <c r="I662" i="1"/>
  <c r="L290" i="1"/>
  <c r="A31" i="12"/>
  <c r="A40" i="12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D50" i="2"/>
  <c r="G157" i="2"/>
  <c r="F18" i="2"/>
  <c r="G161" i="2"/>
  <c r="G156" i="2"/>
  <c r="E115" i="2"/>
  <c r="E103" i="2"/>
  <c r="D91" i="2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J643" i="1"/>
  <c r="I476" i="1"/>
  <c r="H625" i="1" s="1"/>
  <c r="J625" i="1" s="1"/>
  <c r="G338" i="1"/>
  <c r="G352" i="1" s="1"/>
  <c r="J140" i="1"/>
  <c r="F571" i="1"/>
  <c r="I552" i="1"/>
  <c r="G22" i="2"/>
  <c r="K598" i="1"/>
  <c r="G647" i="1" s="1"/>
  <c r="K545" i="1"/>
  <c r="J552" i="1"/>
  <c r="C29" i="10"/>
  <c r="H140" i="1"/>
  <c r="L401" i="1"/>
  <c r="C139" i="2" s="1"/>
  <c r="L393" i="1"/>
  <c r="F22" i="13"/>
  <c r="H25" i="13"/>
  <c r="C25" i="13" s="1"/>
  <c r="J651" i="1"/>
  <c r="H571" i="1"/>
  <c r="L560" i="1"/>
  <c r="J545" i="1"/>
  <c r="H338" i="1"/>
  <c r="H352" i="1" s="1"/>
  <c r="F338" i="1"/>
  <c r="F352" i="1" s="1"/>
  <c r="G192" i="1"/>
  <c r="H192" i="1"/>
  <c r="E128" i="2"/>
  <c r="C35" i="10"/>
  <c r="L309" i="1"/>
  <c r="E16" i="13"/>
  <c r="J655" i="1"/>
  <c r="L570" i="1"/>
  <c r="I571" i="1"/>
  <c r="J636" i="1"/>
  <c r="G36" i="2"/>
  <c r="L565" i="1"/>
  <c r="K551" i="1"/>
  <c r="C22" i="13"/>
  <c r="C138" i="2"/>
  <c r="C16" i="13"/>
  <c r="H33" i="13"/>
  <c r="J644" i="1" l="1"/>
  <c r="C70" i="2"/>
  <c r="J640" i="1"/>
  <c r="I460" i="1"/>
  <c r="I461" i="1" s="1"/>
  <c r="H642" i="1" s="1"/>
  <c r="J649" i="1"/>
  <c r="I545" i="1"/>
  <c r="K549" i="1"/>
  <c r="K552" i="1" s="1"/>
  <c r="H545" i="1"/>
  <c r="L529" i="1"/>
  <c r="L524" i="1"/>
  <c r="G476" i="1"/>
  <c r="H623" i="1" s="1"/>
  <c r="J623" i="1" s="1"/>
  <c r="I446" i="1"/>
  <c r="G642" i="1" s="1"/>
  <c r="J645" i="1"/>
  <c r="J634" i="1"/>
  <c r="H661" i="1"/>
  <c r="H664" i="1" s="1"/>
  <c r="F661" i="1"/>
  <c r="L362" i="1"/>
  <c r="G635" i="1" s="1"/>
  <c r="J635" i="1" s="1"/>
  <c r="D127" i="2"/>
  <c r="D128" i="2" s="1"/>
  <c r="D145" i="2" s="1"/>
  <c r="C13" i="10"/>
  <c r="D12" i="13"/>
  <c r="C12" i="13" s="1"/>
  <c r="C119" i="2"/>
  <c r="J647" i="1"/>
  <c r="D5" i="13"/>
  <c r="C5" i="13" s="1"/>
  <c r="C121" i="2"/>
  <c r="E33" i="13"/>
  <c r="D35" i="13" s="1"/>
  <c r="D6" i="13"/>
  <c r="C6" i="13" s="1"/>
  <c r="L211" i="1"/>
  <c r="L257" i="1" s="1"/>
  <c r="L271" i="1" s="1"/>
  <c r="G632" i="1" s="1"/>
  <c r="J632" i="1" s="1"/>
  <c r="C115" i="2"/>
  <c r="C62" i="2"/>
  <c r="C63" i="2"/>
  <c r="C81" i="2"/>
  <c r="C104" i="2" s="1"/>
  <c r="J624" i="1"/>
  <c r="G624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L545" i="1" l="1"/>
  <c r="H646" i="1"/>
  <c r="J646" i="1" s="1"/>
  <c r="H667" i="1"/>
  <c r="H672" i="1"/>
  <c r="C6" i="10" s="1"/>
  <c r="I661" i="1"/>
  <c r="C28" i="10"/>
  <c r="D19" i="10" s="1"/>
  <c r="C128" i="2"/>
  <c r="C145" i="2" s="1"/>
  <c r="F660" i="1"/>
  <c r="F664" i="1" s="1"/>
  <c r="F672" i="1" s="1"/>
  <c r="C4" i="10" s="1"/>
  <c r="G672" i="1"/>
  <c r="C5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30" i="10"/>
  <c r="D11" i="10"/>
  <c r="D23" i="10" l="1"/>
  <c r="D27" i="10"/>
  <c r="D24" i="10"/>
  <c r="D10" i="10"/>
  <c r="D21" i="10"/>
  <c r="D18" i="10"/>
  <c r="D22" i="10"/>
  <c r="D26" i="10"/>
  <c r="D12" i="10"/>
  <c r="D13" i="10"/>
  <c r="D17" i="10"/>
  <c r="D16" i="10"/>
  <c r="D20" i="10"/>
  <c r="D15" i="10"/>
  <c r="D25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<sst xmlns="http://schemas.openxmlformats.org/spreadsheetml/2006/main" count="3957" uniqueCount="913">
  <si>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</si>
  <si>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</si>
  <si>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</si>
  <si>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</si>
  <si>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</si>
  <si>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</si>
  <si>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</si>
  <si>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</si>
  <si>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</si>
  <si>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</si>
  <si>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</si>
  <si>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</si>
  <si>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</si>
  <si>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</si>
  <si>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</si>
  <si>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</si>
  <si>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</si>
  <si>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</si>
  <si>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</si>
  <si>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</si>
  <si>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</si>
  <si>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</si>
  <si>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</si>
  <si>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</si>
  <si>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</si>
  <si>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</si>
  <si>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</si>
  <si>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</si>
  <si>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</si>
  <si>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</si>
  <si>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</si>
  <si>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</si>
  <si>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</si>
  <si>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</si>
  <si>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</si>
  <si>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</si>
  <si>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</si>
  <si>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</si>
  <si>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</si>
  <si>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</si>
  <si>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</si>
  <si>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</si>
  <si>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</si>
  <si>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</si>
  <si>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</si>
  <si>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</si>
  <si>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</si>
  <si>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</si>
  <si>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</si>
  <si>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</si>
  <si>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</si>
  <si>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</si>
  <si>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</si>
  <si>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</si>
  <si>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</si>
  <si>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</si>
  <si>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</si>
  <si>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</si>
  <si>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</si>
  <si>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</si>
  <si>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</si>
  <si>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</si>
  <si>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</si>
  <si>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</si>
  <si>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</si>
  <si>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</si>
  <si>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</si>
  <si>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</si>
  <si>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</si>
  <si>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</si>
  <si>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</si>
  <si>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</si>
  <si>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</si>
  <si>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</si>
  <si>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</si>
  <si>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</si>
  <si>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</si>
  <si>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</si>
  <si>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</si>
  <si>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</si>
  <si>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</si>
  <si>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</si>
  <si>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</si>
  <si>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</si>
  <si>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</si>
  <si>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</si>
  <si>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</si>
  <si>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</si>
  <si>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</si>
  <si>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</si>
  <si>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</si>
  <si>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</si>
  <si>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</si>
  <si>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</si>
  <si>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</si>
  <si>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</si>
  <si>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</si>
  <si>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</si>
  <si>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</si>
  <si>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</si>
  <si>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</si>
  <si>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</si>
  <si>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</si>
  <si>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</si>
  <si>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</si>
  <si>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</si>
  <si>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</si>
  <si>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</si>
  <si>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</si>
  <si>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</si>
  <si>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</si>
  <si>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</si>
  <si>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</si>
  <si>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</si>
  <si>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</si>
  <si>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</si>
  <si>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</si>
  <si>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</si>
  <si>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</si>
  <si>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</si>
  <si>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</si>
  <si>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</si>
  <si>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</si>
  <si>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</si>
  <si>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</si>
  <si>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</si>
  <si>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</si>
  <si>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</si>
  <si>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</si>
  <si>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</si>
  <si>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</si>
  <si>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</si>
  <si>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</si>
  <si>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</si>
  <si>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</si>
  <si>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</si>
  <si>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</si>
  <si>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</si>
  <si>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</si>
  <si>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</si>
  <si>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</si>
  <si>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</si>
  <si>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</si>
  <si>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</si>
  <si>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</si>
  <si>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</si>
  <si>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</si>
  <si>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</si>
  <si>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</si>
  <si>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</si>
  <si>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</si>
  <si>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</si>
  <si>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</si>
  <si>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</si>
  <si>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</si>
  <si>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</si>
  <si>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</si>
  <si>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</si>
  <si>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</si>
  <si>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</si>
  <si>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</si>
  <si>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</si>
  <si>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</si>
  <si>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</si>
  <si>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</si>
  <si>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</si>
  <si>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</si>
  <si>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</si>
  <si>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</si>
  <si>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</si>
  <si>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</si>
  <si>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</si>
  <si>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</si>
  <si>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</si>
  <si>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</si>
  <si>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</si>
  <si>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</si>
  <si>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</si>
  <si>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</si>
  <si>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</si>
  <si>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</si>
  <si>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</si>
  <si>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</si>
  <si>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</si>
  <si>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</si>
  <si>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</si>
  <si>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</si>
  <si>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</si>
  <si>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</si>
  <si>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</si>
  <si>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</si>
  <si>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</si>
  <si>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</si>
  <si>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</si>
  <si>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</si>
  <si>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</si>
  <si>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</si>
  <si>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</si>
  <si>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</si>
  <si>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</si>
  <si>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</si>
  <si>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</si>
  <si>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</si>
  <si>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</si>
  <si>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</si>
  <si>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</si>
  <si>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</si>
  <si>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</si>
  <si>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</si>
  <si>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</si>
  <si>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</si>
  <si>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</si>
  <si>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</si>
  <si>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</si>
  <si>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</si>
  <si>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</si>
  <si>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</si>
  <si>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</si>
  <si>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</si>
  <si>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</si>
  <si>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</si>
  <si>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</si>
  <si>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</si>
  <si>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</si>
  <si>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</si>
  <si>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</si>
  <si>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</si>
  <si>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</si>
  <si>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</si>
  <si>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</si>
  <si>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</si>
  <si>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</si>
  <si>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</si>
  <si>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</si>
  <si>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</si>
  <si>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</si>
  <si>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</si>
  <si>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</si>
  <si>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</si>
  <si>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</si>
  <si>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</si>
  <si>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</si>
  <si>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</si>
  <si>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</si>
  <si>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</si>
  <si>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</si>
  <si>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</si>
  <si>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</si>
  <si>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</si>
  <si>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</si>
  <si>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</si>
  <si>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</si>
  <si>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</si>
  <si>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</si>
  <si>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</si>
  <si>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</si>
  <si>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</si>
  <si>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</si>
  <si>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</si>
  <si>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</si>
  <si>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</si>
  <si>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</si>
  <si>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</si>
  <si>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</si>
  <si>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</si>
  <si>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</si>
  <si>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</si>
  <si>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</si>
  <si>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</si>
  <si>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</si>
  <si>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</si>
  <si>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</si>
  <si>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</si>
  <si>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</si>
  <si>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</si>
  <si>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</si>
  <si>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</si>
  <si>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</si>
  <si>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</si>
  <si>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</si>
  <si>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</si>
  <si>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</si>
  <si>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</si>
  <si>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</si>
  <si>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</si>
  <si>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</si>
  <si>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</si>
  <si>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</si>
  <si>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</si>
  <si>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</si>
  <si>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</si>
  <si>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</si>
  <si>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</si>
  <si>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</si>
  <si>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</si>
  <si>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</si>
  <si>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</si>
  <si>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</si>
  <si>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</si>
  <si>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</si>
  <si>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</si>
  <si>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</si>
  <si>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</si>
  <si>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</si>
  <si>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</si>
  <si>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</si>
  <si>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</si>
  <si>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</si>
  <si>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</si>
  <si>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</si>
  <si>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</si>
  <si>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</si>
  <si>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</si>
  <si>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</si>
  <si>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</si>
  <si>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</si>
  <si>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</si>
  <si>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</si>
  <si>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</si>
  <si>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</si>
  <si>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</si>
  <si>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</si>
  <si>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</si>
  <si>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</si>
  <si>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</si>
  <si>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</si>
  <si>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</si>
  <si>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</si>
  <si>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</si>
  <si>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</si>
  <si>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</si>
  <si>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</si>
  <si>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</si>
  <si>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</si>
  <si>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</si>
  <si>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</si>
  <si>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</si>
  <si>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</si>
  <si>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</si>
  <si>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</si>
  <si>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</si>
  <si>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</si>
  <si>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</si>
  <si>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</si>
  <si>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</si>
  <si>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</si>
  <si>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</si>
  <si>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</si>
  <si>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</si>
  <si>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</si>
  <si>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</si>
  <si>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</si>
  <si>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</si>
  <si>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</si>
  <si>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</si>
  <si>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</si>
  <si>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</si>
  <si>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</si>
  <si>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</si>
  <si>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</si>
  <si>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</si>
  <si>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</si>
  <si>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</si>
  <si>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</si>
  <si>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</si>
  <si>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</si>
  <si>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</si>
  <si>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</si>
  <si>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</si>
  <si>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</si>
  <si>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</si>
  <si>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</si>
  <si>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</si>
  <si>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</si>
  <si>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</si>
  <si>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</si>
  <si>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</si>
  <si>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</si>
  <si>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</si>
  <si>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</si>
  <si>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</si>
  <si>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</si>
  <si>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</si>
  <si>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</si>
  <si>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</si>
  <si>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</si>
  <si>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</si>
  <si>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</si>
  <si>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</si>
  <si>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</si>
  <si>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</si>
  <si>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</si>
  <si>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</si>
  <si>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</si>
  <si>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</si>
  <si>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</si>
  <si>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</si>
  <si>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</si>
  <si>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</si>
  <si>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</si>
  <si>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</si>
  <si>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</si>
  <si>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</si>
  <si>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</si>
  <si>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</si>
  <si>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</si>
  <si>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</si>
  <si>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</si>
  <si>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</si>
  <si>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</si>
  <si>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</si>
  <si>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</si>
  <si>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</si>
  <si>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</si>
  <si>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</si>
  <si>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</si>
  <si>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</si>
  <si>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</si>
  <si>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</si>
  <si>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</si>
  <si>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</si>
  <si>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</si>
  <si>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</si>
  <si>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</si>
  <si>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</si>
  <si>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</si>
  <si>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</si>
  <si>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</si>
  <si>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</si>
  <si>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</si>
  <si>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</si>
  <si>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</si>
  <si>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</si>
  <si>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</si>
  <si>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</si>
  <si>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</si>
  <si>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</si>
  <si>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</si>
  <si>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</si>
  <si>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</si>
  <si>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</si>
  <si>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</si>
  <si>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</si>
  <si>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</si>
  <si>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</si>
  <si>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</si>
  <si>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</si>
  <si>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</si>
  <si>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</si>
  <si>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</si>
  <si>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</si>
  <si>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</si>
  <si>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</si>
  <si>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</si>
  <si>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</si>
  <si>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</si>
  <si>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</si>
  <si>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</si>
  <si>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</si>
  <si>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</si>
  <si>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</si>
  <si>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</si>
  <si>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</si>
  <si>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</si>
  <si>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</si>
  <si>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</si>
  <si>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</si>
  <si>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</si>
  <si>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</si>
  <si>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</si>
  <si>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</si>
  <si>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</si>
  <si>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</si>
  <si>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</si>
  <si>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</si>
  <si>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</si>
  <si>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</si>
  <si>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</si>
  <si>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</si>
  <si>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</si>
  <si>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</si>
  <si>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</si>
  <si>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</si>
  <si>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</si>
  <si>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</si>
  <si>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</si>
  <si>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</si>
  <si>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</si>
  <si>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</si>
  <si>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</si>
  <si>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</si>
  <si>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</si>
  <si>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</si>
  <si>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</si>
  <si>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</si>
  <si>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</si>
  <si>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</si>
  <si>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</si>
  <si>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</si>
  <si>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</si>
  <si>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</si>
  <si>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</si>
  <si>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</si>
  <si>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</si>
  <si>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</si>
  <si>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</si>
  <si>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</si>
  <si>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</si>
  <si>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</si>
  <si>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</si>
  <si>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</si>
  <si>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</si>
  <si>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</si>
  <si>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</si>
  <si>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</si>
  <si>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</si>
  <si>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</si>
  <si>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</si>
  <si>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</si>
  <si>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</si>
  <si>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</si>
  <si>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</si>
  <si>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</si>
  <si>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</si>
  <si>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</si>
  <si>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</si>
  <si>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</si>
  <si>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</si>
  <si>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</si>
  <si>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</si>
  <si>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</si>
  <si>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</si>
  <si>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</si>
  <si>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</si>
  <si>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</si>
  <si>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</si>
  <si>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</si>
  <si>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</si>
  <si>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</si>
  <si>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</si>
  <si>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</si>
  <si>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</si>
  <si>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</si>
  <si>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</si>
  <si>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</si>
  <si>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</si>
  <si>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</si>
  <si>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</si>
  <si>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</si>
  <si>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</si>
  <si>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</si>
  <si>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</si>
  <si>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</si>
  <si>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</si>
  <si>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</si>
  <si>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</si>
  <si>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</si>
  <si>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</si>
  <si>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</si>
  <si>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</si>
  <si>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</si>
  <si>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</si>
  <si>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</si>
  <si>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</si>
  <si>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</si>
  <si>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</si>
  <si>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</si>
  <si>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</si>
  <si>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</si>
  <si>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</si>
  <si>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</si>
  <si>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</si>
  <si>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</si>
  <si>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</si>
  <si>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</si>
  <si>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</si>
  <si>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</si>
  <si>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</si>
  <si>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</si>
  <si>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</si>
  <si>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</si>
  <si>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</si>
  <si>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</si>
  <si>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</si>
  <si>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</si>
  <si>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</si>
  <si>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</si>
  <si>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</si>
  <si>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</si>
  <si>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</si>
  <si>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</si>
  <si>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</si>
  <si>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</si>
  <si>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</si>
  <si>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</si>
  <si>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</si>
  <si>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</si>
  <si>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</si>
  <si>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</si>
  <si>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</si>
  <si>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</si>
  <si>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</si>
  <si>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</si>
  <si>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</si>
  <si>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</si>
  <si>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</si>
  <si>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</si>
  <si>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</si>
  <si>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</si>
  <si>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</si>
  <si>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</si>
  <si>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</si>
  <si>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</si>
  <si>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</si>
  <si>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</si>
  <si>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</si>
  <si>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</si>
  <si>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</si>
  <si>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</si>
  <si>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</si>
  <si>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</si>
  <si>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</si>
  <si>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</si>
  <si>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</si>
  <si>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</si>
  <si>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</si>
  <si>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</si>
  <si>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</si>
  <si>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</si>
  <si>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</si>
  <si>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</si>
  <si>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</si>
  <si>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</si>
  <si>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</si>
  <si>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</si>
  <si>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</si>
  <si>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</si>
  <si>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</si>
  <si>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</si>
  <si>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</si>
  <si>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</si>
  <si>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</si>
  <si>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</si>
  <si>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</si>
  <si>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</si>
  <si>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</si>
  <si>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</si>
  <si>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</si>
  <si>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</si>
  <si>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</si>
  <si>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</si>
  <si>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</si>
  <si>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</si>
  <si>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</si>
  <si>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</si>
  <si>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</si>
  <si>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</si>
  <si>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</si>
  <si>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</si>
  <si>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</si>
  <si>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</si>
  <si>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</si>
  <si>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</si>
  <si>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</si>
  <si>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</si>
  <si>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</si>
  <si>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</si>
  <si>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</si>
  <si>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</si>
  <si>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</si>
  <si>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</si>
  <si>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</si>
  <si>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</si>
  <si>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</si>
  <si>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</si>
  <si>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</si>
  <si>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</si>
  <si>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</si>
  <si>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</si>
  <si>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</si>
  <si>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</si>
  <si>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</si>
  <si>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</si>
  <si>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</si>
  <si>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</si>
  <si>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</si>
  <si>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</si>
  <si>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</si>
  <si>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</si>
  <si>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</si>
  <si>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</si>
  <si>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</si>
  <si>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</si>
  <si>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</si>
  <si>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</si>
  <si>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</si>
  <si>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</si>
  <si>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</si>
  <si>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</si>
  <si>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</si>
  <si>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</si>
  <si>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</si>
  <si>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</si>
  <si>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</si>
  <si>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</si>
  <si>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</si>
  <si>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</si>
  <si>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</si>
  <si>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</si>
  <si>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</si>
  <si>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</si>
  <si>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</si>
  <si>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</si>
  <si>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</si>
  <si>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</si>
  <si>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</si>
  <si>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</si>
  <si>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</si>
  <si>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</si>
  <si>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</si>
  <si>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</si>
  <si>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</si>
  <si>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</si>
  <si>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</si>
  <si>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</si>
  <si>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</si>
  <si>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</si>
  <si>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</si>
  <si>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</si>
  <si>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</si>
  <si>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</si>
  <si>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</si>
  <si>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</si>
  <si>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</si>
  <si>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</si>
  <si>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</si>
  <si>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</si>
  <si>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</si>
  <si>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</si>
  <si>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</si>
  <si>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</si>
  <si>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</si>
  <si>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</si>
  <si>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</si>
  <si>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</si>
  <si>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</si>
  <si>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</si>
  <si>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</si>
  <si>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</si>
  <si>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</si>
  <si>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</si>
  <si>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</si>
  <si>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</si>
  <si>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</si>
  <si>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</si>
  <si>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</si>
  <si>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</si>
  <si>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</si>
  <si>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</si>
  <si>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</si>
  <si>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</si>
  <si>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</si>
  <si>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</si>
  <si>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</si>
  <si>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</si>
  <si>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</si>
  <si>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</si>
  <si>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</si>
  <si>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</si>
  <si>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</si>
  <si>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</si>
  <si>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</si>
  <si>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</si>
  <si>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</si>
  <si>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</si>
  <si>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</si>
  <si>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</si>
  <si>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</si>
  <si>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</si>
  <si>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</si>
  <si>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</si>
  <si>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</si>
  <si>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</si>
  <si>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</si>
  <si>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</si>
  <si>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</si>
  <si>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</si>
  <si>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</si>
  <si>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</si>
  <si>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</si>
  <si>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</si>
  <si>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</si>
  <si>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</si>
  <si>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</si>
  <si>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</si>
  <si>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</si>
  <si>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</si>
  <si>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</si>
  <si>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</si>
  <si>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</si>
  <si>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</si>
  <si>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</si>
  <si>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</si>
  <si>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</si>
  <si>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</si>
  <si>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</si>
  <si>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</si>
  <si>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</si>
  <si>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</si>
  <si>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</si>
  <si>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</si>
  <si>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</si>
  <si>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</si>
  <si>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</si>
  <si>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</si>
  <si>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</si>
  <si>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</si>
  <si>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</si>
  <si>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</si>
  <si>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</si>
  <si>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</si>
  <si>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</si>
  <si>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</si>
  <si>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</si>
  <si>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</si>
  <si>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</si>
  <si>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</si>
  <si>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</si>
  <si>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</si>
  <si>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</si>
  <si>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</si>
  <si>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</si>
  <si>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</si>
  <si>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</si>
  <si>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</si>
  <si>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</si>
  <si>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</si>
  <si>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</si>
  <si>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</si>
  <si>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</si>
  <si>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</si>
  <si>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</si>
  <si>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</si>
  <si>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</si>
  <si>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</si>
  <si>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</si>
  <si>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</si>
  <si>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</si>
  <si>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</si>
  <si>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</si>
  <si>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</si>
  <si>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</si>
  <si>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</si>
  <si>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</si>
  <si>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</si>
  <si>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</si>
  <si>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</si>
  <si>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</si>
  <si>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</si>
  <si>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</si>
  <si>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</si>
  <si>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</si>
  <si>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</si>
  <si>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</si>
  <si>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</si>
  <si>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</si>
  <si>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</si>
  <si>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</si>
  <si>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</si>
  <si>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</si>
  <si>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</si>
  <si>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</si>
  <si>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</si>
  <si>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</si>
  <si>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</si>
  <si>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</si>
  <si>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</si>
  <si>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</si>
  <si>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</si>
  <si>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</si>
  <si>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</si>
  <si>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</si>
  <si>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</si>
  <si>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</si>
  <si>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</si>
  <si>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</si>
  <si>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</si>
  <si>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</si>
  <si>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</si>
  <si>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</si>
  <si>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</si>
  <si>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</si>
  <si>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</si>
  <si>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</si>
  <si>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</si>
  <si>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</si>
  <si>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</si>
  <si>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</si>
  <si>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</si>
  <si>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</si>
  <si>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</si>
  <si>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</si>
  <si>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</si>
  <si>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</si>
  <si>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</si>
  <si>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</si>
  <si>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</si>
  <si>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</si>
  <si>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</si>
  <si>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</si>
  <si>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</si>
  <si>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</si>
  <si>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NEWFIELDS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</si>
</sst>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5" zoomScaleNormal="12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5" sqref="C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387</v>
      </c>
      <c r="C2" s="21">
        <v>387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9673.24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266396.26</v>
      </c>
      <c r="G10" s="18"/>
      <c r="H10" s="18"/>
      <c r="I10" s="18"/>
      <c r="J10" s="67">
        <f>SUM(I440)</f>
        <v>89385.82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798.24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276867.74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89385.82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10514.77</v>
      </c>
      <c r="G22" s="18">
        <v>-8238.6200000000008</v>
      </c>
      <c r="H22" s="18">
        <v>-2276.15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65.55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83995.839999999997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116069.08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210645.24</v>
      </c>
      <c r="G32" s="41">
        <f>SUM(G22:G31)</f>
        <v>-8238.6200000000008</v>
      </c>
      <c r="H32" s="41">
        <f>SUM(H22:H31)</f>
        <v>-2276.15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8238.6200000000008</v>
      </c>
      <c r="H48" s="18">
        <v>2276.15</v>
      </c>
      <c r="I48" s="18"/>
      <c r="J48" s="13">
        <f>SUM(I459)</f>
        <v>89385.82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56222.5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66222.5</v>
      </c>
      <c r="G51" s="41">
        <f>SUM(G35:G50)</f>
        <v>8238.6200000000008</v>
      </c>
      <c r="H51" s="41">
        <f>SUM(H35:H50)</f>
        <v>2276.15</v>
      </c>
      <c r="I51" s="41">
        <f>SUM(I35:I50)</f>
        <v>0</v>
      </c>
      <c r="J51" s="41">
        <f>SUM(J35:J50)</f>
        <v>89385.82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276867.74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89385.82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2081854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2081854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511.65</v>
      </c>
      <c r="G96" s="18"/>
      <c r="H96" s="18"/>
      <c r="I96" s="18"/>
      <c r="J96" s="18">
        <v>1005.99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21171.5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292.39999999999998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-210.22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301.42999999999995</v>
      </c>
      <c r="G111" s="41">
        <f>SUM(G96:G110)</f>
        <v>21171.5</v>
      </c>
      <c r="H111" s="41">
        <f>SUM(H96:H110)</f>
        <v>292.39999999999998</v>
      </c>
      <c r="I111" s="41">
        <f>SUM(I96:I110)</f>
        <v>0</v>
      </c>
      <c r="J111" s="41">
        <f>SUM(J96:J110)</f>
        <v>1005.99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2082155.43</v>
      </c>
      <c r="G112" s="41">
        <f>G60+G111</f>
        <v>21171.5</v>
      </c>
      <c r="H112" s="41">
        <f>H60+H79+H94+H111</f>
        <v>292.39999999999998</v>
      </c>
      <c r="I112" s="41">
        <f>I60+I111</f>
        <v>0</v>
      </c>
      <c r="J112" s="41">
        <f>J60+J111</f>
        <v>1005.99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224194.03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240360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1393.54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465947.57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465947.57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16395.32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16395.32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16395.32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20000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2564498.3199999998</v>
      </c>
      <c r="G193" s="47">
        <f>G112+G140+G169+G192</f>
        <v>21171.5</v>
      </c>
      <c r="H193" s="47">
        <f>H112+H140+H169+H192</f>
        <v>292.39999999999998</v>
      </c>
      <c r="I193" s="47">
        <f>I112+I140+I169+I192</f>
        <v>0</v>
      </c>
      <c r="J193" s="47">
        <f>J112+J140+J192</f>
        <v>21005.99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785759.33</v>
      </c>
      <c r="G197" s="18">
        <v>331717.02</v>
      </c>
      <c r="H197" s="18">
        <v>200</v>
      </c>
      <c r="I197" s="18">
        <v>26484.84</v>
      </c>
      <c r="J197" s="18">
        <v>3304.95</v>
      </c>
      <c r="K197" s="18"/>
      <c r="L197" s="19">
        <f>SUM(F197:K197)</f>
        <v>1147466.1400000001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261903.94</v>
      </c>
      <c r="G198" s="18">
        <v>110565.66</v>
      </c>
      <c r="H198" s="18">
        <v>82843.520000000004</v>
      </c>
      <c r="I198" s="18">
        <v>3374.36</v>
      </c>
      <c r="J198" s="18">
        <v>644.21</v>
      </c>
      <c r="K198" s="18"/>
      <c r="L198" s="19">
        <f>SUM(F198:K198)</f>
        <v>459331.69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>
        <v>10277.879999999999</v>
      </c>
      <c r="L200" s="19">
        <f>SUM(F200:K200)</f>
        <v>10277.879999999999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85540</v>
      </c>
      <c r="G202" s="18">
        <v>36111.660000000003</v>
      </c>
      <c r="H202" s="18">
        <v>92769.26</v>
      </c>
      <c r="I202" s="18">
        <v>2097.84</v>
      </c>
      <c r="J202" s="18"/>
      <c r="K202" s="18"/>
      <c r="L202" s="19">
        <f t="shared" ref="L202:L208" si="0">SUM(F202:K202)</f>
        <v>216518.75999999998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31379.95</v>
      </c>
      <c r="G203" s="18">
        <v>9250.16</v>
      </c>
      <c r="H203" s="18">
        <v>9320.27</v>
      </c>
      <c r="I203" s="18">
        <v>13974.31</v>
      </c>
      <c r="J203" s="18">
        <v>518.26</v>
      </c>
      <c r="K203" s="18"/>
      <c r="L203" s="19">
        <f t="shared" si="0"/>
        <v>64442.950000000004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3850</v>
      </c>
      <c r="G204" s="18">
        <v>304.51</v>
      </c>
      <c r="H204" s="18">
        <v>60262.92</v>
      </c>
      <c r="I204" s="18"/>
      <c r="J204" s="18"/>
      <c r="K204" s="18"/>
      <c r="L204" s="19">
        <f t="shared" si="0"/>
        <v>64417.43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148022</v>
      </c>
      <c r="G205" s="18">
        <v>60985.279999999999</v>
      </c>
      <c r="H205" s="18">
        <v>20819.29</v>
      </c>
      <c r="I205" s="18">
        <v>1447</v>
      </c>
      <c r="J205" s="18">
        <v>1955</v>
      </c>
      <c r="K205" s="18">
        <v>780</v>
      </c>
      <c r="L205" s="19">
        <f t="shared" si="0"/>
        <v>234008.57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56755.58</v>
      </c>
      <c r="G207" s="18">
        <v>22312.98</v>
      </c>
      <c r="H207" s="18">
        <v>102965.14</v>
      </c>
      <c r="I207" s="18">
        <v>45042.53</v>
      </c>
      <c r="J207" s="18">
        <v>1181.1300000000001</v>
      </c>
      <c r="K207" s="18"/>
      <c r="L207" s="19">
        <f t="shared" si="0"/>
        <v>228257.36000000002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71671.5</v>
      </c>
      <c r="I208" s="18"/>
      <c r="J208" s="18"/>
      <c r="K208" s="18"/>
      <c r="L208" s="19">
        <f t="shared" si="0"/>
        <v>71671.5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1373210.8</v>
      </c>
      <c r="G211" s="41">
        <f t="shared" si="1"/>
        <v>571247.27</v>
      </c>
      <c r="H211" s="41">
        <f t="shared" si="1"/>
        <v>440851.89999999997</v>
      </c>
      <c r="I211" s="41">
        <f t="shared" si="1"/>
        <v>92420.88</v>
      </c>
      <c r="J211" s="41">
        <f t="shared" si="1"/>
        <v>7603.55</v>
      </c>
      <c r="K211" s="41">
        <f t="shared" si="1"/>
        <v>11057.88</v>
      </c>
      <c r="L211" s="41">
        <f t="shared" si="1"/>
        <v>2496392.2799999998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1373210.8</v>
      </c>
      <c r="G257" s="41">
        <f t="shared" si="8"/>
        <v>571247.27</v>
      </c>
      <c r="H257" s="41">
        <f t="shared" si="8"/>
        <v>440851.89999999997</v>
      </c>
      <c r="I257" s="41">
        <f t="shared" si="8"/>
        <v>92420.88</v>
      </c>
      <c r="J257" s="41">
        <f t="shared" si="8"/>
        <v>7603.55</v>
      </c>
      <c r="K257" s="41">
        <f t="shared" si="8"/>
        <v>11057.88</v>
      </c>
      <c r="L257" s="41">
        <f t="shared" si="8"/>
        <v>2496392.2799999998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20000</v>
      </c>
      <c r="L266" s="19">
        <f t="shared" si="9"/>
        <v>20000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</v>
      </c>
      <c r="L270" s="41">
        <f t="shared" si="9"/>
        <v>20000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1373210.8</v>
      </c>
      <c r="G271" s="42">
        <f t="shared" si="11"/>
        <v>571247.27</v>
      </c>
      <c r="H271" s="42">
        <f t="shared" si="11"/>
        <v>440851.89999999997</v>
      </c>
      <c r="I271" s="42">
        <f t="shared" si="11"/>
        <v>92420.88</v>
      </c>
      <c r="J271" s="42">
        <f t="shared" si="11"/>
        <v>7603.55</v>
      </c>
      <c r="K271" s="42">
        <f t="shared" si="11"/>
        <v>31057.879999999997</v>
      </c>
      <c r="L271" s="42">
        <f t="shared" si="11"/>
        <v>2516392.2799999998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>
        <v>1242.8900000000001</v>
      </c>
      <c r="J276" s="18"/>
      <c r="K276" s="18"/>
      <c r="L276" s="19">
        <f>SUM(F276:K276)</f>
        <v>1242.8900000000001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1242.8900000000001</v>
      </c>
      <c r="J290" s="42">
        <f t="shared" si="13"/>
        <v>0</v>
      </c>
      <c r="K290" s="42">
        <f t="shared" si="13"/>
        <v>0</v>
      </c>
      <c r="L290" s="41">
        <f t="shared" si="13"/>
        <v>1242.8900000000001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1242.8900000000001</v>
      </c>
      <c r="J338" s="41">
        <f t="shared" si="20"/>
        <v>0</v>
      </c>
      <c r="K338" s="41">
        <f t="shared" si="20"/>
        <v>0</v>
      </c>
      <c r="L338" s="41">
        <f t="shared" si="20"/>
        <v>1242.8900000000001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1242.8900000000001</v>
      </c>
      <c r="J352" s="41">
        <f>J338</f>
        <v>0</v>
      </c>
      <c r="K352" s="47">
        <f>K338+K351</f>
        <v>0</v>
      </c>
      <c r="L352" s="41">
        <f>L338+L351</f>
        <v>1242.8900000000001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4042.5</v>
      </c>
      <c r="G358" s="18">
        <v>309.25</v>
      </c>
      <c r="H358" s="18"/>
      <c r="I358" s="18">
        <v>19414.89</v>
      </c>
      <c r="J358" s="18"/>
      <c r="K358" s="18"/>
      <c r="L358" s="13">
        <f>SUM(F358:K358)</f>
        <v>23766.639999999999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4042.5</v>
      </c>
      <c r="G362" s="47">
        <f t="shared" si="22"/>
        <v>309.25</v>
      </c>
      <c r="H362" s="47">
        <f t="shared" si="22"/>
        <v>0</v>
      </c>
      <c r="I362" s="47">
        <f t="shared" si="22"/>
        <v>19414.89</v>
      </c>
      <c r="J362" s="47">
        <f t="shared" si="22"/>
        <v>0</v>
      </c>
      <c r="K362" s="47">
        <f t="shared" si="22"/>
        <v>0</v>
      </c>
      <c r="L362" s="47">
        <f t="shared" si="22"/>
        <v>23766.639999999999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19414.89</v>
      </c>
      <c r="G367" s="18"/>
      <c r="H367" s="18"/>
      <c r="I367" s="56">
        <f>SUM(F367:H367)</f>
        <v>19414.89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19414.89</v>
      </c>
      <c r="G369" s="47">
        <f>SUM(G367:G368)</f>
        <v>0</v>
      </c>
      <c r="H369" s="47">
        <f>SUM(H367:H368)</f>
        <v>0</v>
      </c>
      <c r="I369" s="47">
        <f>SUM(I367:I368)</f>
        <v>19414.89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10000</v>
      </c>
      <c r="H396" s="18">
        <v>318.93</v>
      </c>
      <c r="I396" s="18"/>
      <c r="J396" s="24" t="s">
        <v>286</v>
      </c>
      <c r="K396" s="24" t="s">
        <v>286</v>
      </c>
      <c r="L396" s="56">
        <f t="shared" si="26"/>
        <v>10318.93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10000</v>
      </c>
      <c r="H397" s="18">
        <v>460.37</v>
      </c>
      <c r="I397" s="18"/>
      <c r="J397" s="24" t="s">
        <v>286</v>
      </c>
      <c r="K397" s="24" t="s">
        <v>286</v>
      </c>
      <c r="L397" s="56">
        <f t="shared" si="26"/>
        <v>10460.370000000001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226.69</v>
      </c>
      <c r="I400" s="18"/>
      <c r="J400" s="24" t="s">
        <v>286</v>
      </c>
      <c r="K400" s="24" t="s">
        <v>286</v>
      </c>
      <c r="L400" s="56">
        <f t="shared" si="26"/>
        <v>226.69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1005.99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21005.99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1005.99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21005.99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89385.82</v>
      </c>
      <c r="H440" s="18"/>
      <c r="I440" s="56">
        <f t="shared" si="33"/>
        <v>89385.82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89385.82</v>
      </c>
      <c r="H446" s="13">
        <f>SUM(H439:H445)</f>
        <v>0</v>
      </c>
      <c r="I446" s="13">
        <f>SUM(I439:I445)</f>
        <v>89385.82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89385.82</v>
      </c>
      <c r="H459" s="18"/>
      <c r="I459" s="56">
        <f t="shared" si="34"/>
        <v>89385.82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89385.82</v>
      </c>
      <c r="H460" s="83">
        <f>SUM(H454:H459)</f>
        <v>0</v>
      </c>
      <c r="I460" s="83">
        <f>SUM(I454:I459)</f>
        <v>89385.82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89385.82</v>
      </c>
      <c r="H461" s="42">
        <f>H452+H460</f>
        <v>0</v>
      </c>
      <c r="I461" s="42">
        <f>I452+I460</f>
        <v>89385.82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18116.46</v>
      </c>
      <c r="G465" s="18">
        <v>10833.76</v>
      </c>
      <c r="H465" s="18">
        <v>3226.64</v>
      </c>
      <c r="I465" s="18"/>
      <c r="J465" s="18">
        <v>68379.83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2564498.3199999998</v>
      </c>
      <c r="G468" s="18">
        <v>21171.5</v>
      </c>
      <c r="H468" s="18">
        <v>292.39999999999998</v>
      </c>
      <c r="I468" s="18"/>
      <c r="J468" s="18">
        <v>21005.99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2564498.3199999998</v>
      </c>
      <c r="G470" s="53">
        <f>SUM(G468:G469)</f>
        <v>21171.5</v>
      </c>
      <c r="H470" s="53">
        <f>SUM(H468:H469)</f>
        <v>292.39999999999998</v>
      </c>
      <c r="I470" s="53">
        <f>SUM(I468:I469)</f>
        <v>0</v>
      </c>
      <c r="J470" s="53">
        <f>SUM(J468:J469)</f>
        <v>21005.99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2516392.2799999998</v>
      </c>
      <c r="G472" s="18">
        <v>23766.639999999999</v>
      </c>
      <c r="H472" s="18">
        <v>1242.8900000000001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2516392.2799999998</v>
      </c>
      <c r="G474" s="53">
        <f>SUM(G472:G473)</f>
        <v>23766.639999999999</v>
      </c>
      <c r="H474" s="53">
        <f>SUM(H472:H473)</f>
        <v>1242.8900000000001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66222.5</v>
      </c>
      <c r="G476" s="53">
        <f>(G465+G470)- G474</f>
        <v>8238.6200000000026</v>
      </c>
      <c r="H476" s="53">
        <f>(H465+H470)- H474</f>
        <v>2276.1499999999996</v>
      </c>
      <c r="I476" s="53">
        <f>(I465+I470)- I474</f>
        <v>0</v>
      </c>
      <c r="J476" s="53">
        <f>(J465+J470)- J474</f>
        <v>89385.82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261903.94</v>
      </c>
      <c r="G521" s="18">
        <v>110565.66</v>
      </c>
      <c r="H521" s="18">
        <v>82843.520000000004</v>
      </c>
      <c r="I521" s="18">
        <v>3374.36</v>
      </c>
      <c r="J521" s="18">
        <v>644.21</v>
      </c>
      <c r="K521" s="18"/>
      <c r="L521" s="88">
        <f>SUM(F521:K521)</f>
        <v>459331.69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261903.94</v>
      </c>
      <c r="G524" s="108">
        <f t="shared" ref="G524:L524" si="36">SUM(G521:G523)</f>
        <v>110565.66</v>
      </c>
      <c r="H524" s="108">
        <f t="shared" si="36"/>
        <v>82843.520000000004</v>
      </c>
      <c r="I524" s="108">
        <f t="shared" si="36"/>
        <v>3374.36</v>
      </c>
      <c r="J524" s="108">
        <f t="shared" si="36"/>
        <v>644.21</v>
      </c>
      <c r="K524" s="108">
        <f t="shared" si="36"/>
        <v>0</v>
      </c>
      <c r="L524" s="89">
        <f t="shared" si="36"/>
        <v>459331.69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44641.5</v>
      </c>
      <c r="G526" s="18">
        <v>18845.900000000001</v>
      </c>
      <c r="H526" s="18">
        <v>92709.26</v>
      </c>
      <c r="I526" s="18"/>
      <c r="J526" s="18"/>
      <c r="K526" s="18"/>
      <c r="L526" s="88">
        <f>SUM(F526:K526)</f>
        <v>156196.66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44641.5</v>
      </c>
      <c r="G529" s="89">
        <f t="shared" ref="G529:L529" si="37">SUM(G526:G528)</f>
        <v>18845.900000000001</v>
      </c>
      <c r="H529" s="89">
        <f t="shared" si="37"/>
        <v>92709.26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156196.66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28272.2</v>
      </c>
      <c r="G531" s="18">
        <v>11648.19</v>
      </c>
      <c r="H531" s="18">
        <v>3976.48</v>
      </c>
      <c r="I531" s="18">
        <v>276.38</v>
      </c>
      <c r="J531" s="18">
        <v>373.4</v>
      </c>
      <c r="K531" s="18">
        <v>148.97999999999999</v>
      </c>
      <c r="L531" s="88">
        <f>SUM(F531:K531)</f>
        <v>44695.630000000005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28272.2</v>
      </c>
      <c r="G534" s="89">
        <f t="shared" ref="G534:L534" si="38">SUM(G531:G533)</f>
        <v>11648.19</v>
      </c>
      <c r="H534" s="89">
        <f t="shared" si="38"/>
        <v>3976.48</v>
      </c>
      <c r="I534" s="89">
        <f t="shared" si="38"/>
        <v>276.38</v>
      </c>
      <c r="J534" s="89">
        <f t="shared" si="38"/>
        <v>373.4</v>
      </c>
      <c r="K534" s="89">
        <f t="shared" si="38"/>
        <v>148.97999999999999</v>
      </c>
      <c r="L534" s="89">
        <f t="shared" si="38"/>
        <v>44695.630000000005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144</v>
      </c>
      <c r="I536" s="18"/>
      <c r="J536" s="18"/>
      <c r="K536" s="18"/>
      <c r="L536" s="88">
        <f>SUM(F536:K536)</f>
        <v>144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144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144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8706.5</v>
      </c>
      <c r="I541" s="18"/>
      <c r="J541" s="18"/>
      <c r="K541" s="18"/>
      <c r="L541" s="88">
        <f>SUM(F541:K541)</f>
        <v>8706.5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8706.5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8706.5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334817.64</v>
      </c>
      <c r="G545" s="89">
        <f t="shared" ref="G545:L545" si="41">G524+G529+G534+G539+G544</f>
        <v>141059.75</v>
      </c>
      <c r="H545" s="89">
        <f t="shared" si="41"/>
        <v>188379.76</v>
      </c>
      <c r="I545" s="89">
        <f t="shared" si="41"/>
        <v>3650.7400000000002</v>
      </c>
      <c r="J545" s="89">
        <f t="shared" si="41"/>
        <v>1017.61</v>
      </c>
      <c r="K545" s="89">
        <f t="shared" si="41"/>
        <v>148.97999999999999</v>
      </c>
      <c r="L545" s="89">
        <f t="shared" si="41"/>
        <v>669074.48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459331.69</v>
      </c>
      <c r="G549" s="87">
        <f>L526</f>
        <v>156196.66</v>
      </c>
      <c r="H549" s="87">
        <f>L531</f>
        <v>44695.630000000005</v>
      </c>
      <c r="I549" s="87">
        <f>L536</f>
        <v>144</v>
      </c>
      <c r="J549" s="87">
        <f>L541</f>
        <v>8706.5</v>
      </c>
      <c r="K549" s="87">
        <f>SUM(F549:J549)</f>
        <v>669074.48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459331.69</v>
      </c>
      <c r="G552" s="89">
        <f t="shared" si="42"/>
        <v>156196.66</v>
      </c>
      <c r="H552" s="89">
        <f t="shared" si="42"/>
        <v>44695.630000000005</v>
      </c>
      <c r="I552" s="89">
        <f t="shared" si="42"/>
        <v>144</v>
      </c>
      <c r="J552" s="89">
        <f t="shared" si="42"/>
        <v>8706.5</v>
      </c>
      <c r="K552" s="89">
        <f t="shared" si="42"/>
        <v>669074.48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6004</v>
      </c>
      <c r="G579" s="18"/>
      <c r="H579" s="18"/>
      <c r="I579" s="87">
        <f t="shared" si="47"/>
        <v>6004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76223.520000000004</v>
      </c>
      <c r="G582" s="18"/>
      <c r="H582" s="18"/>
      <c r="I582" s="87">
        <f t="shared" si="47"/>
        <v>76223.520000000004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59094</v>
      </c>
      <c r="I591" s="18"/>
      <c r="J591" s="18"/>
      <c r="K591" s="104">
        <f t="shared" ref="K591:K597" si="48">SUM(H591:J591)</f>
        <v>59094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8706.5</v>
      </c>
      <c r="I592" s="18"/>
      <c r="J592" s="18"/>
      <c r="K592" s="104">
        <f t="shared" si="48"/>
        <v>8706.5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3871</v>
      </c>
      <c r="I595" s="18"/>
      <c r="J595" s="18"/>
      <c r="K595" s="104">
        <f t="shared" si="48"/>
        <v>3871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71671.5</v>
      </c>
      <c r="I598" s="108">
        <f>SUM(I591:I597)</f>
        <v>0</v>
      </c>
      <c r="J598" s="108">
        <f>SUM(J591:J597)</f>
        <v>0</v>
      </c>
      <c r="K598" s="108">
        <f>SUM(K591:K597)</f>
        <v>71671.5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7603.55</v>
      </c>
      <c r="I604" s="18"/>
      <c r="J604" s="18"/>
      <c r="K604" s="104">
        <f>SUM(H604:J604)</f>
        <v>7603.55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7603.55</v>
      </c>
      <c r="I605" s="108">
        <f>SUM(I602:I604)</f>
        <v>0</v>
      </c>
      <c r="J605" s="108">
        <f>SUM(J602:J604)</f>
        <v>0</v>
      </c>
      <c r="K605" s="108">
        <f>SUM(K602:K604)</f>
        <v>7603.55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276867.74</v>
      </c>
      <c r="H617" s="109">
        <f>SUM(F52)</f>
        <v>276867.74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89385.82</v>
      </c>
      <c r="H621" s="109">
        <f>SUM(J52)</f>
        <v>89385.82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66222.5</v>
      </c>
      <c r="H622" s="109">
        <f>F476</f>
        <v>66222.5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8238.6200000000008</v>
      </c>
      <c r="H623" s="109">
        <f>G476</f>
        <v>8238.6200000000026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2276.15</v>
      </c>
      <c r="H624" s="109">
        <f>H476</f>
        <v>2276.1499999999996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89385.82</v>
      </c>
      <c r="H626" s="109">
        <f>J476</f>
        <v>89385.82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2564498.3199999998</v>
      </c>
      <c r="H627" s="104">
        <f>SUM(F468)</f>
        <v>2564498.3199999998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21171.5</v>
      </c>
      <c r="H628" s="104">
        <f>SUM(G468)</f>
        <v>21171.5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292.39999999999998</v>
      </c>
      <c r="H629" s="104">
        <f>SUM(H468)</f>
        <v>292.39999999999998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21005.99</v>
      </c>
      <c r="H631" s="104">
        <f>SUM(J468)</f>
        <v>21005.99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2516392.2799999998</v>
      </c>
      <c r="H632" s="104">
        <f>SUM(F472)</f>
        <v>2516392.2799999998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1242.8900000000001</v>
      </c>
      <c r="H633" s="104">
        <f>SUM(H472)</f>
        <v>1242.8900000000001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19414.89</v>
      </c>
      <c r="H634" s="104">
        <f>I369</f>
        <v>19414.89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23766.639999999999</v>
      </c>
      <c r="H635" s="104">
        <f>SUM(G472)</f>
        <v>23766.639999999999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21005.99</v>
      </c>
      <c r="H637" s="164">
        <f>SUM(J468)</f>
        <v>21005.99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89385.82</v>
      </c>
      <c r="H640" s="104">
        <f>SUM(G461)</f>
        <v>89385.82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89385.82</v>
      </c>
      <c r="H642" s="104">
        <f>SUM(I461)</f>
        <v>89385.82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1005.99</v>
      </c>
      <c r="H644" s="104">
        <f>H408</f>
        <v>1005.99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20000</v>
      </c>
      <c r="H645" s="104">
        <f>G408</f>
        <v>20000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21005.99</v>
      </c>
      <c r="H646" s="104">
        <f>L408</f>
        <v>21005.99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71671.5</v>
      </c>
      <c r="H647" s="104">
        <f>L208+L226+L244</f>
        <v>71671.5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7603.55</v>
      </c>
      <c r="H648" s="104">
        <f>(J257+J338)-(J255+J336)</f>
        <v>7603.55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71671.5</v>
      </c>
      <c r="H649" s="104">
        <f>H598</f>
        <v>71671.5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20000</v>
      </c>
      <c r="H655" s="104">
        <f>K266+K347</f>
        <v>20000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2521401.81</v>
      </c>
      <c r="G660" s="19">
        <f>(L229+L309+L359)</f>
        <v>0</v>
      </c>
      <c r="H660" s="19">
        <f>(L247+L328+L360)</f>
        <v>0</v>
      </c>
      <c r="I660" s="19">
        <f>SUM(F660:H660)</f>
        <v>2521401.81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21171.5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21171.5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71671.5</v>
      </c>
      <c r="G662" s="19">
        <f>(L226+L306)-(J226+J306)</f>
        <v>0</v>
      </c>
      <c r="H662" s="19">
        <f>(L244+L325)-(J244+J325)</f>
        <v>0</v>
      </c>
      <c r="I662" s="19">
        <f>SUM(F662:H662)</f>
        <v>71671.5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89831.07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89831.07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2338727.7400000002</v>
      </c>
      <c r="G664" s="19">
        <f>G660-SUM(G661:G663)</f>
        <v>0</v>
      </c>
      <c r="H664" s="19">
        <f>H660-SUM(H661:H663)</f>
        <v>0</v>
      </c>
      <c r="I664" s="19">
        <f>I660-SUM(I661:I663)</f>
        <v>2338727.7400000002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123.78</v>
      </c>
      <c r="G665" s="248"/>
      <c r="H665" s="248"/>
      <c r="I665" s="19">
        <f>SUM(F665:H665)</f>
        <v>123.78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18894.23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18894.23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18894.23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18894.23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NEWFIELDS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785759.33</v>
      </c>
      <c r="C9" s="229">
        <f>'DOE25'!G197+'DOE25'!G215+'DOE25'!G233+'DOE25'!G276+'DOE25'!G295+'DOE25'!G314</f>
        <v>331717.02</v>
      </c>
    </row>
    <row r="10" spans="1:3" x14ac:dyDescent="0.2">
      <c r="A10" t="s">
        <v>773</v>
      </c>
      <c r="B10" s="240">
        <v>735977.03</v>
      </c>
      <c r="C10" s="240">
        <v>310700.87</v>
      </c>
    </row>
    <row r="11" spans="1:3" x14ac:dyDescent="0.2">
      <c r="A11" t="s">
        <v>774</v>
      </c>
      <c r="B11" s="240">
        <v>29030.39</v>
      </c>
      <c r="C11" s="240">
        <v>12255.5</v>
      </c>
    </row>
    <row r="12" spans="1:3" x14ac:dyDescent="0.2">
      <c r="A12" t="s">
        <v>775</v>
      </c>
      <c r="B12" s="240">
        <v>20751.91</v>
      </c>
      <c r="C12" s="240">
        <v>8760.65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785759.33000000007</v>
      </c>
      <c r="C13" s="231">
        <f>SUM(C10:C12)</f>
        <v>331717.02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261903.94</v>
      </c>
      <c r="C18" s="229">
        <f>'DOE25'!G198+'DOE25'!G216+'DOE25'!G234+'DOE25'!G277+'DOE25'!G296+'DOE25'!G315</f>
        <v>110565.66</v>
      </c>
    </row>
    <row r="19" spans="1:3" x14ac:dyDescent="0.2">
      <c r="A19" t="s">
        <v>773</v>
      </c>
      <c r="B19" s="240">
        <v>120642.77</v>
      </c>
      <c r="C19" s="240">
        <v>50930.69</v>
      </c>
    </row>
    <row r="20" spans="1:3" x14ac:dyDescent="0.2">
      <c r="A20" t="s">
        <v>774</v>
      </c>
      <c r="B20" s="240">
        <v>141261.17000000001</v>
      </c>
      <c r="C20" s="240">
        <v>59634.97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261903.94</v>
      </c>
      <c r="C22" s="231">
        <f>SUM(C19:C21)</f>
        <v>110565.66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NEWFIELDS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1617075.71</v>
      </c>
      <c r="D5" s="20">
        <f>SUM('DOE25'!L197:L200)+SUM('DOE25'!L215:L218)+SUM('DOE25'!L233:L236)-F5-G5</f>
        <v>1602848.6700000002</v>
      </c>
      <c r="E5" s="243"/>
      <c r="F5" s="255">
        <f>SUM('DOE25'!J197:J200)+SUM('DOE25'!J215:J218)+SUM('DOE25'!J233:J236)</f>
        <v>3949.16</v>
      </c>
      <c r="G5" s="53">
        <f>SUM('DOE25'!K197:K200)+SUM('DOE25'!K215:K218)+SUM('DOE25'!K233:K236)</f>
        <v>10277.879999999999</v>
      </c>
      <c r="H5" s="259"/>
    </row>
    <row r="6" spans="1:9" x14ac:dyDescent="0.2">
      <c r="A6" s="32">
        <v>2100</v>
      </c>
      <c r="B6" t="s">
        <v>795</v>
      </c>
      <c r="C6" s="245">
        <f t="shared" si="0"/>
        <v>216518.75999999998</v>
      </c>
      <c r="D6" s="20">
        <f>'DOE25'!L202+'DOE25'!L220+'DOE25'!L238-F6-G6</f>
        <v>216518.75999999998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64442.950000000004</v>
      </c>
      <c r="D7" s="20">
        <f>'DOE25'!L203+'DOE25'!L221+'DOE25'!L239-F7-G7</f>
        <v>63924.69</v>
      </c>
      <c r="E7" s="243"/>
      <c r="F7" s="255">
        <f>'DOE25'!J203+'DOE25'!J221+'DOE25'!J239</f>
        <v>518.26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44955.03</v>
      </c>
      <c r="D8" s="243"/>
      <c r="E8" s="20">
        <f>'DOE25'!L204+'DOE25'!L222+'DOE25'!L240-F8-G8-D9-D11</f>
        <v>44955.03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14958.92</v>
      </c>
      <c r="D9" s="244">
        <v>14958.92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7129.75</v>
      </c>
      <c r="D10" s="243"/>
      <c r="E10" s="244">
        <v>7129.75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4503.4799999999996</v>
      </c>
      <c r="D11" s="244">
        <v>4503.4799999999996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234008.57</v>
      </c>
      <c r="D12" s="20">
        <f>'DOE25'!L205+'DOE25'!L223+'DOE25'!L241-F12-G12</f>
        <v>231273.57</v>
      </c>
      <c r="E12" s="243"/>
      <c r="F12" s="255">
        <f>'DOE25'!J205+'DOE25'!J223+'DOE25'!J241</f>
        <v>1955</v>
      </c>
      <c r="G12" s="53">
        <f>'DOE25'!K205+'DOE25'!K223+'DOE25'!K241</f>
        <v>780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228257.36000000002</v>
      </c>
      <c r="D14" s="20">
        <f>'DOE25'!L207+'DOE25'!L225+'DOE25'!L243-F14-G14</f>
        <v>227076.23</v>
      </c>
      <c r="E14" s="243"/>
      <c r="F14" s="255">
        <f>'DOE25'!J207+'DOE25'!J225+'DOE25'!J243</f>
        <v>1181.1300000000001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71671.5</v>
      </c>
      <c r="D15" s="20">
        <f>'DOE25'!L208+'DOE25'!L226+'DOE25'!L244-F15-G15</f>
        <v>71671.5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4351.75</v>
      </c>
      <c r="D29" s="20">
        <f>'DOE25'!L358+'DOE25'!L359+'DOE25'!L360-'DOE25'!I367-F29-G29</f>
        <v>4351.75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1242.8900000000001</v>
      </c>
      <c r="D31" s="20">
        <f>'DOE25'!L290+'DOE25'!L309+'DOE25'!L328+'DOE25'!L333+'DOE25'!L334+'DOE25'!L335-F31-G31</f>
        <v>1242.8900000000001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2438370.46</v>
      </c>
      <c r="E33" s="246">
        <f>SUM(E5:E31)</f>
        <v>52084.78</v>
      </c>
      <c r="F33" s="246">
        <f>SUM(F5:F31)</f>
        <v>7603.55</v>
      </c>
      <c r="G33" s="246">
        <f>SUM(G5:G31)</f>
        <v>11057.88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52084.78</v>
      </c>
      <c r="E35" s="249"/>
    </row>
    <row r="36" spans="2:8" ht="12" thickTop="1" x14ac:dyDescent="0.2">
      <c r="B36" t="s">
        <v>809</v>
      </c>
      <c r="D36" s="20">
        <f>D33</f>
        <v>2438370.46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NEWFIELDS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9673.24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266396.26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89385.82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798.24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276867.74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89385.82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10514.77</v>
      </c>
      <c r="D21" s="95">
        <f>'DOE25'!G22</f>
        <v>-8238.6200000000008</v>
      </c>
      <c r="E21" s="95">
        <f>'DOE25'!H22</f>
        <v>-2276.15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65.55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83995.839999999997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116069.08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210645.24</v>
      </c>
      <c r="D31" s="41">
        <f>SUM(D21:D30)</f>
        <v>-8238.6200000000008</v>
      </c>
      <c r="E31" s="41">
        <f>SUM(E21:E30)</f>
        <v>-2276.15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8238.6200000000008</v>
      </c>
      <c r="E47" s="95">
        <f>'DOE25'!H48</f>
        <v>2276.15</v>
      </c>
      <c r="F47" s="95">
        <f>'DOE25'!I48</f>
        <v>0</v>
      </c>
      <c r="G47" s="95">
        <f>'DOE25'!J48</f>
        <v>89385.82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56222.5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66222.5</v>
      </c>
      <c r="D50" s="41">
        <f>SUM(D34:D49)</f>
        <v>8238.6200000000008</v>
      </c>
      <c r="E50" s="41">
        <f>SUM(E34:E49)</f>
        <v>2276.15</v>
      </c>
      <c r="F50" s="41">
        <f>SUM(F34:F49)</f>
        <v>0</v>
      </c>
      <c r="G50" s="41">
        <f>SUM(G34:G49)</f>
        <v>89385.82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276867.74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89385.82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2081854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511.65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1005.99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21171.5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-210.22</v>
      </c>
      <c r="D61" s="95">
        <f>SUM('DOE25'!G98:G110)</f>
        <v>0</v>
      </c>
      <c r="E61" s="95">
        <f>SUM('DOE25'!H98:H110)</f>
        <v>292.39999999999998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301.42999999999995</v>
      </c>
      <c r="D62" s="130">
        <f>SUM(D57:D61)</f>
        <v>21171.5</v>
      </c>
      <c r="E62" s="130">
        <f>SUM(E57:E61)</f>
        <v>292.39999999999998</v>
      </c>
      <c r="F62" s="130">
        <f>SUM(F57:F61)</f>
        <v>0</v>
      </c>
      <c r="G62" s="130">
        <f>SUM(G57:G61)</f>
        <v>1005.99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2082155.43</v>
      </c>
      <c r="D63" s="22">
        <f>D56+D62</f>
        <v>21171.5</v>
      </c>
      <c r="E63" s="22">
        <f>E56+E62</f>
        <v>292.39999999999998</v>
      </c>
      <c r="F63" s="22">
        <f>F56+F62</f>
        <v>0</v>
      </c>
      <c r="G63" s="22">
        <f>G56+G62</f>
        <v>1005.99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224194.03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240360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1393.54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465947.57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465947.57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16395.32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16395.32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759</v>
      </c>
      <c r="C104" s="86">
        <f>C63+C81+C91+C103</f>
        <v>2564498.3199999998</v>
      </c>
      <c r="D104" s="86">
        <f>D63+D81+D91+D103</f>
        <v>21171.5</v>
      </c>
      <c r="E104" s="86">
        <f>E63+E81+E91+E103</f>
        <v>292.39999999999998</v>
      </c>
      <c r="F104" s="86">
        <f>F63+F81+F91+F103</f>
        <v>0</v>
      </c>
      <c r="G104" s="86">
        <f>G63+G81+G103</f>
        <v>21005.99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1147466.1400000001</v>
      </c>
      <c r="D109" s="24" t="s">
        <v>286</v>
      </c>
      <c r="E109" s="95">
        <f>('DOE25'!L276)+('DOE25'!L295)+('DOE25'!L314)</f>
        <v>1242.8900000000001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459331.69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10277.879999999999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1617075.71</v>
      </c>
      <c r="D115" s="86">
        <f>SUM(D109:D114)</f>
        <v>0</v>
      </c>
      <c r="E115" s="86">
        <f>SUM(E109:E114)</f>
        <v>1242.8900000000001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216518.75999999998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64442.950000000004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64417.43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234008.57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228257.36000000002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71671.5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23766.639999999999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879316.57</v>
      </c>
      <c r="D128" s="86">
        <f>SUM(D118:D127)</f>
        <v>23766.639999999999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21005.99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-1005.9900000000016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2516392.2799999998</v>
      </c>
      <c r="D145" s="86">
        <f>(D115+D128+D144)</f>
        <v>23766.639999999999</v>
      </c>
      <c r="E145" s="86">
        <f>(E115+E128+E144)</f>
        <v>1242.8900000000001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NEWFIELDS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18894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18894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1148709</v>
      </c>
      <c r="D10" s="182">
        <f>ROUND((C10/$C$28)*100,1)</f>
        <v>45.9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459332</v>
      </c>
      <c r="D11" s="182">
        <f>ROUND((C11/$C$28)*100,1)</f>
        <v>18.399999999999999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10278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216519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64443</v>
      </c>
      <c r="D16" s="182">
        <f t="shared" si="0"/>
        <v>2.6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64417</v>
      </c>
      <c r="D17" s="182">
        <f t="shared" si="0"/>
        <v>2.6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234009</v>
      </c>
      <c r="D18" s="182">
        <f t="shared" si="0"/>
        <v>9.4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228257</v>
      </c>
      <c r="D20" s="182">
        <f t="shared" si="0"/>
        <v>9.1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71672</v>
      </c>
      <c r="D21" s="182">
        <f t="shared" si="0"/>
        <v>2.9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2595.5</v>
      </c>
      <c r="D27" s="182">
        <f t="shared" si="0"/>
        <v>0.1</v>
      </c>
    </row>
    <row r="28" spans="1:4" x14ac:dyDescent="0.2">
      <c r="B28" s="187" t="s">
        <v>717</v>
      </c>
      <c r="C28" s="180">
        <f>SUM(C10:C27)</f>
        <v>2500231.5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2500231.5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2081854</v>
      </c>
      <c r="D35" s="182">
        <f t="shared" ref="D35:D40" si="1">ROUND((C35/$C$41)*100,1)</f>
        <v>81.099999999999994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1599.8199999998324</v>
      </c>
      <c r="D36" s="182">
        <f t="shared" si="1"/>
        <v>0.1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464554</v>
      </c>
      <c r="D37" s="182">
        <f t="shared" si="1"/>
        <v>18.100000000000001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1394</v>
      </c>
      <c r="D38" s="182">
        <f t="shared" si="1"/>
        <v>0.1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16395</v>
      </c>
      <c r="D39" s="182">
        <f t="shared" si="1"/>
        <v>0.6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2565796.8199999998</v>
      </c>
      <c r="D41" s="184">
        <f>SUM(D35:D40)</f>
        <v>99.999999999999972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NEWFIELDS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2018-06-15T13:33:46Z</cp:lastPrinted>
  <dcterms:created xsi:type="dcterms:W3CDTF">1997-12-04T19:04:30Z</dcterms:created>
  <dcterms:modified xsi:type="dcterms:W3CDTF">2018-09-05T15:46:55Z</dcterms:modified>
</cp:coreProperties>
</file>