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workbookProtection workbookPassword="97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13" i="1"/>
  <c r="F468" i="1"/>
  <c r="F128" i="1"/>
  <c r="B20" i="12" l="1"/>
  <c r="I239" i="1" l="1"/>
  <c r="F523" i="1"/>
  <c r="F522" i="1"/>
  <c r="F110" i="1" l="1"/>
  <c r="C45" i="2" l="1"/>
  <c r="G51" i="1"/>
  <c r="G623" i="1" s="1"/>
  <c r="F51" i="1"/>
  <c r="G622" i="1" s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D50" i="2" s="1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C118" i="2" s="1"/>
  <c r="F7" i="13"/>
  <c r="G7" i="13"/>
  <c r="L203" i="1"/>
  <c r="L221" i="1"/>
  <c r="L239" i="1"/>
  <c r="F12" i="13"/>
  <c r="G12" i="13"/>
  <c r="L205" i="1"/>
  <c r="L223" i="1"/>
  <c r="L241" i="1"/>
  <c r="F14" i="13"/>
  <c r="G14" i="13"/>
  <c r="D14" i="13" s="1"/>
  <c r="C14" i="13" s="1"/>
  <c r="L207" i="1"/>
  <c r="L225" i="1"/>
  <c r="L243" i="1"/>
  <c r="F15" i="13"/>
  <c r="G15" i="13"/>
  <c r="L208" i="1"/>
  <c r="L226" i="1"/>
  <c r="L244" i="1"/>
  <c r="G651" i="1" s="1"/>
  <c r="J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E111" i="2" s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17" i="1"/>
  <c r="L319" i="1"/>
  <c r="L320" i="1"/>
  <c r="E119" i="2" s="1"/>
  <c r="L321" i="1"/>
  <c r="L322" i="1"/>
  <c r="L323" i="1"/>
  <c r="L324" i="1"/>
  <c r="C20" i="10" s="1"/>
  <c r="L325" i="1"/>
  <c r="L326" i="1"/>
  <c r="L333" i="1"/>
  <c r="L334" i="1"/>
  <c r="L335" i="1"/>
  <c r="L260" i="1"/>
  <c r="C131" i="2" s="1"/>
  <c r="L261" i="1"/>
  <c r="L341" i="1"/>
  <c r="C32" i="10" s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407" i="1" s="1"/>
  <c r="C140" i="2" s="1"/>
  <c r="L266" i="1"/>
  <c r="J60" i="1"/>
  <c r="G59" i="2"/>
  <c r="G61" i="2"/>
  <c r="F2" i="11"/>
  <c r="L613" i="1"/>
  <c r="H663" i="1" s="1"/>
  <c r="L612" i="1"/>
  <c r="G663" i="1"/>
  <c r="L611" i="1"/>
  <c r="F663" i="1"/>
  <c r="C40" i="10"/>
  <c r="F60" i="1"/>
  <c r="G60" i="1"/>
  <c r="H60" i="1"/>
  <c r="E56" i="2" s="1"/>
  <c r="I60" i="1"/>
  <c r="F79" i="1"/>
  <c r="C57" i="2" s="1"/>
  <c r="F94" i="1"/>
  <c r="F111" i="1"/>
  <c r="G111" i="1"/>
  <c r="G112" i="1"/>
  <c r="H79" i="1"/>
  <c r="H94" i="1"/>
  <c r="E58" i="2" s="1"/>
  <c r="E62" i="2" s="1"/>
  <c r="E63" i="2" s="1"/>
  <c r="H111" i="1"/>
  <c r="I111" i="1"/>
  <c r="J111" i="1"/>
  <c r="F121" i="1"/>
  <c r="F136" i="1"/>
  <c r="G121" i="1"/>
  <c r="G140" i="1" s="1"/>
  <c r="G136" i="1"/>
  <c r="H121" i="1"/>
  <c r="H136" i="1"/>
  <c r="I121" i="1"/>
  <c r="I136" i="1"/>
  <c r="J121" i="1"/>
  <c r="J136" i="1"/>
  <c r="F147" i="1"/>
  <c r="F169" i="1" s="1"/>
  <c r="F162" i="1"/>
  <c r="G147" i="1"/>
  <c r="G162" i="1"/>
  <c r="H147" i="1"/>
  <c r="E85" i="2" s="1"/>
  <c r="H162" i="1"/>
  <c r="I147" i="1"/>
  <c r="I162" i="1"/>
  <c r="C13" i="10"/>
  <c r="L250" i="1"/>
  <c r="L332" i="1"/>
  <c r="L254" i="1"/>
  <c r="L268" i="1"/>
  <c r="L269" i="1"/>
  <c r="L349" i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E137" i="2" s="1"/>
  <c r="L347" i="1"/>
  <c r="K351" i="1"/>
  <c r="L521" i="1"/>
  <c r="F549" i="1"/>
  <c r="L522" i="1"/>
  <c r="F550" i="1" s="1"/>
  <c r="L523" i="1"/>
  <c r="F551" i="1" s="1"/>
  <c r="K551" i="1" s="1"/>
  <c r="L526" i="1"/>
  <c r="G549" i="1" s="1"/>
  <c r="G552" i="1" s="1"/>
  <c r="L527" i="1"/>
  <c r="G550" i="1"/>
  <c r="L528" i="1"/>
  <c r="G551" i="1" s="1"/>
  <c r="L531" i="1"/>
  <c r="H549" i="1" s="1"/>
  <c r="L532" i="1"/>
  <c r="H550" i="1"/>
  <c r="L533" i="1"/>
  <c r="H551" i="1" s="1"/>
  <c r="L536" i="1"/>
  <c r="I549" i="1"/>
  <c r="L537" i="1"/>
  <c r="I550" i="1" s="1"/>
  <c r="L538" i="1"/>
  <c r="I551" i="1"/>
  <c r="L541" i="1"/>
  <c r="L542" i="1"/>
  <c r="J550" i="1" s="1"/>
  <c r="L543" i="1"/>
  <c r="J551" i="1" s="1"/>
  <c r="E132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/>
  <c r="G16" i="2" s="1"/>
  <c r="C17" i="2"/>
  <c r="D17" i="2"/>
  <c r="E17" i="2"/>
  <c r="F17" i="2"/>
  <c r="I445" i="1"/>
  <c r="C21" i="2"/>
  <c r="D21" i="2"/>
  <c r="E21" i="2"/>
  <c r="F21" i="2"/>
  <c r="I448" i="1"/>
  <c r="J22" i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E50" i="2" s="1"/>
  <c r="F34" i="2"/>
  <c r="C35" i="2"/>
  <c r="D35" i="2"/>
  <c r="E35" i="2"/>
  <c r="F35" i="2"/>
  <c r="I454" i="1"/>
  <c r="J49" i="1" s="1"/>
  <c r="G48" i="2" s="1"/>
  <c r="I456" i="1"/>
  <c r="I457" i="1"/>
  <c r="J37" i="1" s="1"/>
  <c r="I459" i="1"/>
  <c r="J48" i="1" s="1"/>
  <c r="G47" i="2" s="1"/>
  <c r="C49" i="2"/>
  <c r="D56" i="2"/>
  <c r="F56" i="2"/>
  <c r="E57" i="2"/>
  <c r="C58" i="2"/>
  <c r="C59" i="2"/>
  <c r="D59" i="2"/>
  <c r="D62" i="2" s="1"/>
  <c r="E59" i="2"/>
  <c r="F59" i="2"/>
  <c r="D60" i="2"/>
  <c r="C61" i="2"/>
  <c r="D61" i="2"/>
  <c r="E61" i="2"/>
  <c r="F61" i="2"/>
  <c r="F62" i="2" s="1"/>
  <c r="C66" i="2"/>
  <c r="C67" i="2"/>
  <c r="C69" i="2"/>
  <c r="D69" i="2"/>
  <c r="D70" i="2" s="1"/>
  <c r="E69" i="2"/>
  <c r="E70" i="2" s="1"/>
  <c r="F69" i="2"/>
  <c r="F70" i="2" s="1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/>
  <c r="C79" i="2"/>
  <c r="D79" i="2"/>
  <c r="E79" i="2"/>
  <c r="C80" i="2"/>
  <c r="E80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D103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2" i="2"/>
  <c r="C113" i="2"/>
  <c r="E113" i="2"/>
  <c r="D115" i="2"/>
  <c r="F115" i="2"/>
  <c r="G115" i="2"/>
  <c r="E118" i="2"/>
  <c r="E121" i="2"/>
  <c r="C122" i="2"/>
  <c r="E122" i="2"/>
  <c r="E125" i="2"/>
  <c r="F128" i="2"/>
  <c r="G128" i="2"/>
  <c r="C130" i="2"/>
  <c r="F130" i="2"/>
  <c r="F144" i="2" s="1"/>
  <c r="D134" i="2"/>
  <c r="D144" i="2"/>
  <c r="F134" i="2"/>
  <c r="K419" i="1"/>
  <c r="K427" i="1"/>
  <c r="K433" i="1"/>
  <c r="L263" i="1"/>
  <c r="C135" i="2" s="1"/>
  <c r="L264" i="1"/>
  <c r="C136" i="2"/>
  <c r="L265" i="1"/>
  <c r="C137" i="2" s="1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G500" i="1"/>
  <c r="C161" i="2" s="1"/>
  <c r="H500" i="1"/>
  <c r="D161" i="2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I503" i="1"/>
  <c r="E164" i="2"/>
  <c r="J503" i="1"/>
  <c r="F164" i="2" s="1"/>
  <c r="F19" i="1"/>
  <c r="G617" i="1" s="1"/>
  <c r="G19" i="1"/>
  <c r="G618" i="1" s="1"/>
  <c r="H19" i="1"/>
  <c r="G619" i="1" s="1"/>
  <c r="I19" i="1"/>
  <c r="G620" i="1" s="1"/>
  <c r="F32" i="1"/>
  <c r="G32" i="1"/>
  <c r="G52" i="1" s="1"/>
  <c r="H618" i="1" s="1"/>
  <c r="H32" i="1"/>
  <c r="I32" i="1"/>
  <c r="H51" i="1"/>
  <c r="I51" i="1"/>
  <c r="G625" i="1" s="1"/>
  <c r="F177" i="1"/>
  <c r="I177" i="1"/>
  <c r="I192" i="1" s="1"/>
  <c r="F183" i="1"/>
  <c r="G183" i="1"/>
  <c r="G192" i="1" s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I408" i="1" s="1"/>
  <c r="F407" i="1"/>
  <c r="G407" i="1"/>
  <c r="H407" i="1"/>
  <c r="I407" i="1"/>
  <c r="F408" i="1"/>
  <c r="H643" i="1" s="1"/>
  <c r="G408" i="1"/>
  <c r="H645" i="1" s="1"/>
  <c r="L413" i="1"/>
  <c r="L414" i="1"/>
  <c r="L415" i="1"/>
  <c r="L416" i="1"/>
  <c r="L417" i="1"/>
  <c r="L418" i="1"/>
  <c r="F419" i="1"/>
  <c r="G419" i="1"/>
  <c r="H419" i="1"/>
  <c r="H434" i="1" s="1"/>
  <c r="I419" i="1"/>
  <c r="J419" i="1"/>
  <c r="L421" i="1"/>
  <c r="L422" i="1"/>
  <c r="L423" i="1"/>
  <c r="L424" i="1"/>
  <c r="L425" i="1"/>
  <c r="L426" i="1"/>
  <c r="F427" i="1"/>
  <c r="F434" i="1" s="1"/>
  <c r="G427" i="1"/>
  <c r="H427" i="1"/>
  <c r="I427" i="1"/>
  <c r="J427" i="1"/>
  <c r="J434" i="1" s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F460" i="1"/>
  <c r="F461" i="1" s="1"/>
  <c r="H639" i="1" s="1"/>
  <c r="G460" i="1"/>
  <c r="H460" i="1"/>
  <c r="F470" i="1"/>
  <c r="G470" i="1"/>
  <c r="G476" i="1" s="1"/>
  <c r="H623" i="1" s="1"/>
  <c r="H470" i="1"/>
  <c r="H476" i="1" s="1"/>
  <c r="H624" i="1" s="1"/>
  <c r="I470" i="1"/>
  <c r="J470" i="1"/>
  <c r="F474" i="1"/>
  <c r="G474" i="1"/>
  <c r="H474" i="1"/>
  <c r="I474" i="1"/>
  <c r="I476" i="1" s="1"/>
  <c r="H625" i="1" s="1"/>
  <c r="J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K571" i="1" s="1"/>
  <c r="L562" i="1"/>
  <c r="L565" i="1" s="1"/>
  <c r="L563" i="1"/>
  <c r="L564" i="1"/>
  <c r="F565" i="1"/>
  <c r="G565" i="1"/>
  <c r="H565" i="1"/>
  <c r="H571" i="1" s="1"/>
  <c r="I565" i="1"/>
  <c r="J565" i="1"/>
  <c r="J571" i="1" s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43" i="1"/>
  <c r="G644" i="1"/>
  <c r="G645" i="1"/>
  <c r="J645" i="1" s="1"/>
  <c r="G649" i="1"/>
  <c r="G650" i="1"/>
  <c r="J650" i="1" s="1"/>
  <c r="G652" i="1"/>
  <c r="H652" i="1"/>
  <c r="G653" i="1"/>
  <c r="J653" i="1" s="1"/>
  <c r="H653" i="1"/>
  <c r="G654" i="1"/>
  <c r="H654" i="1"/>
  <c r="H655" i="1"/>
  <c r="J655" i="1" s="1"/>
  <c r="A31" i="12"/>
  <c r="F18" i="2"/>
  <c r="G62" i="2"/>
  <c r="E78" i="2"/>
  <c r="H112" i="1"/>
  <c r="H169" i="1"/>
  <c r="F571" i="1"/>
  <c r="C4" i="10"/>
  <c r="H552" i="1"/>
  <c r="F22" i="13"/>
  <c r="C22" i="13" s="1"/>
  <c r="J634" i="1"/>
  <c r="G36" i="2"/>
  <c r="C23" i="10"/>
  <c r="I140" i="1"/>
  <c r="G434" i="1"/>
  <c r="H545" i="1"/>
  <c r="L529" i="1"/>
  <c r="C11" i="10"/>
  <c r="C123" i="2"/>
  <c r="F257" i="1"/>
  <c r="F271" i="1" s="1"/>
  <c r="C119" i="2"/>
  <c r="C103" i="2"/>
  <c r="C70" i="2" l="1"/>
  <c r="C78" i="2"/>
  <c r="A22" i="12"/>
  <c r="C109" i="2"/>
  <c r="K605" i="1"/>
  <c r="G648" i="1" s="1"/>
  <c r="I663" i="1"/>
  <c r="L524" i="1"/>
  <c r="F552" i="1"/>
  <c r="F476" i="1"/>
  <c r="H622" i="1" s="1"/>
  <c r="J623" i="1"/>
  <c r="J476" i="1"/>
  <c r="H626" i="1" s="1"/>
  <c r="H408" i="1"/>
  <c r="H644" i="1" s="1"/>
  <c r="J644" i="1" s="1"/>
  <c r="D29" i="13"/>
  <c r="C29" i="13" s="1"/>
  <c r="E110" i="2"/>
  <c r="F338" i="1"/>
  <c r="F352" i="1" s="1"/>
  <c r="E109" i="2"/>
  <c r="E115" i="2" s="1"/>
  <c r="K338" i="1"/>
  <c r="K352" i="1" s="1"/>
  <c r="C121" i="2"/>
  <c r="I257" i="1"/>
  <c r="I271" i="1" s="1"/>
  <c r="J624" i="1"/>
  <c r="J622" i="1"/>
  <c r="C18" i="2"/>
  <c r="F661" i="1"/>
  <c r="H647" i="1"/>
  <c r="C15" i="10"/>
  <c r="I545" i="1"/>
  <c r="I452" i="1"/>
  <c r="L433" i="1"/>
  <c r="L427" i="1"/>
  <c r="G338" i="1"/>
  <c r="G352" i="1" s="1"/>
  <c r="G257" i="1"/>
  <c r="G271" i="1" s="1"/>
  <c r="H192" i="1"/>
  <c r="C85" i="2"/>
  <c r="C91" i="2" s="1"/>
  <c r="F78" i="2"/>
  <c r="F81" i="2" s="1"/>
  <c r="F31" i="2"/>
  <c r="E131" i="2"/>
  <c r="J549" i="1"/>
  <c r="J552" i="1" s="1"/>
  <c r="L544" i="1"/>
  <c r="I552" i="1"/>
  <c r="K550" i="1"/>
  <c r="E81" i="2"/>
  <c r="J643" i="1"/>
  <c r="H338" i="1"/>
  <c r="H352" i="1" s="1"/>
  <c r="H257" i="1"/>
  <c r="H271" i="1" s="1"/>
  <c r="K598" i="1"/>
  <c r="G647" i="1" s="1"/>
  <c r="J647" i="1" s="1"/>
  <c r="G571" i="1"/>
  <c r="L570" i="1"/>
  <c r="I571" i="1"/>
  <c r="L560" i="1"/>
  <c r="H461" i="1"/>
  <c r="H641" i="1" s="1"/>
  <c r="J641" i="1" s="1"/>
  <c r="J257" i="1"/>
  <c r="J271" i="1" s="1"/>
  <c r="G161" i="2"/>
  <c r="F103" i="2"/>
  <c r="E91" i="2"/>
  <c r="E104" i="2" s="1"/>
  <c r="F112" i="1"/>
  <c r="L309" i="1"/>
  <c r="E120" i="2"/>
  <c r="J338" i="1"/>
  <c r="J352" i="1" s="1"/>
  <c r="H662" i="1"/>
  <c r="C10" i="10"/>
  <c r="J649" i="1"/>
  <c r="J639" i="1"/>
  <c r="L539" i="1"/>
  <c r="L545" i="1" s="1"/>
  <c r="G461" i="1"/>
  <c r="H640" i="1" s="1"/>
  <c r="J640" i="1" s="1"/>
  <c r="L337" i="1"/>
  <c r="B161" i="2"/>
  <c r="K500" i="1"/>
  <c r="G103" i="2"/>
  <c r="G81" i="2"/>
  <c r="F63" i="2"/>
  <c r="D63" i="2"/>
  <c r="D104" i="2" s="1"/>
  <c r="I112" i="1"/>
  <c r="L401" i="1"/>
  <c r="C139" i="2" s="1"/>
  <c r="E114" i="2"/>
  <c r="C112" i="2"/>
  <c r="C19" i="10"/>
  <c r="E18" i="2"/>
  <c r="L270" i="1"/>
  <c r="G169" i="1"/>
  <c r="G193" i="1" s="1"/>
  <c r="G628" i="1" s="1"/>
  <c r="J628" i="1" s="1"/>
  <c r="J140" i="1"/>
  <c r="H140" i="1"/>
  <c r="F140" i="1"/>
  <c r="A13" i="12"/>
  <c r="A40" i="12"/>
  <c r="J654" i="1"/>
  <c r="J652" i="1"/>
  <c r="K257" i="1"/>
  <c r="K271" i="1" s="1"/>
  <c r="G163" i="2"/>
  <c r="G162" i="2"/>
  <c r="G160" i="2"/>
  <c r="G159" i="2"/>
  <c r="G158" i="2"/>
  <c r="G157" i="2"/>
  <c r="G156" i="2"/>
  <c r="K434" i="1"/>
  <c r="G134" i="2" s="1"/>
  <c r="G144" i="2" s="1"/>
  <c r="G145" i="2" s="1"/>
  <c r="D85" i="2"/>
  <c r="D91" i="2" s="1"/>
  <c r="C31" i="2"/>
  <c r="C124" i="2"/>
  <c r="D18" i="13"/>
  <c r="C18" i="13" s="1"/>
  <c r="D17" i="13"/>
  <c r="C17" i="13" s="1"/>
  <c r="D15" i="13"/>
  <c r="C15" i="13" s="1"/>
  <c r="D6" i="13"/>
  <c r="C6" i="13" s="1"/>
  <c r="L247" i="1"/>
  <c r="L229" i="1"/>
  <c r="D5" i="13"/>
  <c r="C5" i="13" s="1"/>
  <c r="E13" i="13"/>
  <c r="C13" i="13" s="1"/>
  <c r="E8" i="13"/>
  <c r="C8" i="13" s="1"/>
  <c r="L328" i="1"/>
  <c r="F52" i="1"/>
  <c r="H617" i="1" s="1"/>
  <c r="J617" i="1" s="1"/>
  <c r="F31" i="13"/>
  <c r="F33" i="13" s="1"/>
  <c r="H52" i="1"/>
  <c r="H619" i="1" s="1"/>
  <c r="J619" i="1" s="1"/>
  <c r="E123" i="2"/>
  <c r="G21" i="2"/>
  <c r="G31" i="2" s="1"/>
  <c r="J32" i="1"/>
  <c r="D31" i="2"/>
  <c r="D51" i="2" s="1"/>
  <c r="E142" i="2"/>
  <c r="C26" i="10"/>
  <c r="C62" i="2"/>
  <c r="C56" i="2"/>
  <c r="C35" i="10"/>
  <c r="H661" i="1"/>
  <c r="L362" i="1"/>
  <c r="G661" i="1"/>
  <c r="D127" i="2"/>
  <c r="D128" i="2" s="1"/>
  <c r="D145" i="2" s="1"/>
  <c r="D19" i="13"/>
  <c r="C19" i="13" s="1"/>
  <c r="C24" i="10"/>
  <c r="C114" i="2"/>
  <c r="K503" i="1"/>
  <c r="D164" i="2"/>
  <c r="G164" i="2" s="1"/>
  <c r="E124" i="2"/>
  <c r="F662" i="1"/>
  <c r="I662" i="1" s="1"/>
  <c r="C50" i="2"/>
  <c r="C51" i="2" s="1"/>
  <c r="C17" i="10"/>
  <c r="G31" i="13"/>
  <c r="G33" i="13" s="1"/>
  <c r="L571" i="1"/>
  <c r="K545" i="1"/>
  <c r="G545" i="1"/>
  <c r="J545" i="1"/>
  <c r="F545" i="1"/>
  <c r="E103" i="2"/>
  <c r="E31" i="2"/>
  <c r="E51" i="2" s="1"/>
  <c r="J18" i="1"/>
  <c r="I446" i="1"/>
  <c r="G642" i="1" s="1"/>
  <c r="F85" i="2"/>
  <c r="F91" i="2" s="1"/>
  <c r="F104" i="2" s="1"/>
  <c r="I169" i="1"/>
  <c r="C39" i="10" s="1"/>
  <c r="H193" i="1"/>
  <c r="G629" i="1" s="1"/>
  <c r="J629" i="1" s="1"/>
  <c r="J112" i="1"/>
  <c r="J193" i="1" s="1"/>
  <c r="G56" i="2"/>
  <c r="G63" i="2" s="1"/>
  <c r="G104" i="2" s="1"/>
  <c r="L393" i="1"/>
  <c r="E130" i="2"/>
  <c r="C29" i="10"/>
  <c r="C132" i="2"/>
  <c r="C25" i="10"/>
  <c r="H25" i="13"/>
  <c r="C16" i="10"/>
  <c r="D7" i="13"/>
  <c r="C7" i="13" s="1"/>
  <c r="I193" i="1"/>
  <c r="G630" i="1" s="1"/>
  <c r="J630" i="1" s="1"/>
  <c r="C12" i="10"/>
  <c r="L290" i="1"/>
  <c r="C110" i="2"/>
  <c r="C125" i="2"/>
  <c r="E16" i="13"/>
  <c r="C16" i="13" s="1"/>
  <c r="L211" i="1"/>
  <c r="C120" i="2"/>
  <c r="C21" i="10"/>
  <c r="I434" i="1"/>
  <c r="L419" i="1"/>
  <c r="L434" i="1" s="1"/>
  <c r="G638" i="1" s="1"/>
  <c r="J638" i="1" s="1"/>
  <c r="I338" i="1"/>
  <c r="I352" i="1" s="1"/>
  <c r="L256" i="1"/>
  <c r="I52" i="1"/>
  <c r="H620" i="1" s="1"/>
  <c r="J620" i="1" s="1"/>
  <c r="J618" i="1"/>
  <c r="F145" i="2"/>
  <c r="I460" i="1"/>
  <c r="I461" i="1" s="1"/>
  <c r="H642" i="1" s="1"/>
  <c r="J43" i="1"/>
  <c r="F50" i="2"/>
  <c r="F51" i="2" s="1"/>
  <c r="D18" i="2"/>
  <c r="K549" i="1"/>
  <c r="L351" i="1"/>
  <c r="E134" i="2"/>
  <c r="L382" i="1"/>
  <c r="G636" i="1" s="1"/>
  <c r="J636" i="1" s="1"/>
  <c r="D12" i="13"/>
  <c r="C12" i="13" s="1"/>
  <c r="C18" i="10"/>
  <c r="C81" i="2" l="1"/>
  <c r="K552" i="1"/>
  <c r="I661" i="1"/>
  <c r="C128" i="2"/>
  <c r="C115" i="2"/>
  <c r="E128" i="2"/>
  <c r="H648" i="1"/>
  <c r="J648" i="1" s="1"/>
  <c r="E33" i="13"/>
  <c r="D35" i="13" s="1"/>
  <c r="C38" i="10"/>
  <c r="F193" i="1"/>
  <c r="G627" i="1" s="1"/>
  <c r="J627" i="1" s="1"/>
  <c r="H660" i="1"/>
  <c r="H664" i="1" s="1"/>
  <c r="H667" i="1" s="1"/>
  <c r="G660" i="1"/>
  <c r="G664" i="1" s="1"/>
  <c r="C138" i="2"/>
  <c r="C141" i="2" s="1"/>
  <c r="C144" i="2" s="1"/>
  <c r="L408" i="1"/>
  <c r="L257" i="1"/>
  <c r="L271" i="1" s="1"/>
  <c r="G632" i="1" s="1"/>
  <c r="J632" i="1" s="1"/>
  <c r="F660" i="1"/>
  <c r="G42" i="2"/>
  <c r="G50" i="2" s="1"/>
  <c r="G51" i="2" s="1"/>
  <c r="J51" i="1"/>
  <c r="L338" i="1"/>
  <c r="L352" i="1" s="1"/>
  <c r="G633" i="1" s="1"/>
  <c r="J633" i="1" s="1"/>
  <c r="D31" i="13"/>
  <c r="C31" i="13" s="1"/>
  <c r="G646" i="1"/>
  <c r="G631" i="1"/>
  <c r="J631" i="1" s="1"/>
  <c r="J642" i="1"/>
  <c r="C36" i="10"/>
  <c r="C27" i="10"/>
  <c r="C28" i="10" s="1"/>
  <c r="G635" i="1"/>
  <c r="J635" i="1" s="1"/>
  <c r="C25" i="13"/>
  <c r="H33" i="13"/>
  <c r="E144" i="2"/>
  <c r="E145" i="2" s="1"/>
  <c r="G17" i="2"/>
  <c r="G18" i="2" s="1"/>
  <c r="J19" i="1"/>
  <c r="G621" i="1" s="1"/>
  <c r="C63" i="2"/>
  <c r="C104" i="2" s="1"/>
  <c r="H672" i="1" l="1"/>
  <c r="C6" i="10" s="1"/>
  <c r="C145" i="2"/>
  <c r="G672" i="1"/>
  <c r="C5" i="10" s="1"/>
  <c r="G667" i="1"/>
  <c r="D33" i="13"/>
  <c r="D36" i="13" s="1"/>
  <c r="D23" i="10"/>
  <c r="D13" i="10"/>
  <c r="D22" i="10"/>
  <c r="D15" i="10"/>
  <c r="D11" i="10"/>
  <c r="D10" i="10"/>
  <c r="C30" i="10"/>
  <c r="D19" i="10"/>
  <c r="D20" i="10"/>
  <c r="D24" i="10"/>
  <c r="D17" i="10"/>
  <c r="D12" i="10"/>
  <c r="D25" i="10"/>
  <c r="D21" i="10"/>
  <c r="D18" i="10"/>
  <c r="D26" i="10"/>
  <c r="D16" i="10"/>
  <c r="F664" i="1"/>
  <c r="I660" i="1"/>
  <c r="I664" i="1" s="1"/>
  <c r="G637" i="1"/>
  <c r="J637" i="1" s="1"/>
  <c r="H646" i="1"/>
  <c r="J646" i="1" s="1"/>
  <c r="C41" i="10"/>
  <c r="G626" i="1"/>
  <c r="J626" i="1" s="1"/>
  <c r="J52" i="1"/>
  <c r="H621" i="1" s="1"/>
  <c r="J621" i="1" s="1"/>
  <c r="D27" i="10"/>
  <c r="I672" i="1" l="1"/>
  <c r="C7" i="10" s="1"/>
  <c r="I667" i="1"/>
  <c r="H656" i="1"/>
  <c r="D40" i="10"/>
  <c r="D37" i="10"/>
  <c r="D38" i="10"/>
  <c r="D39" i="10"/>
  <c r="D35" i="10"/>
  <c r="F667" i="1"/>
  <c r="F672" i="1"/>
  <c r="D36" i="10"/>
  <c r="D28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<sst xmlns="http://schemas.openxmlformats.org/spreadsheetml/2006/main" count="3959" uniqueCount="915">
  <si>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</si>
  <si>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</si>
  <si>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</si>
  <si>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</si>
  <si>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</si>
  <si>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</si>
  <si>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</si>
  <si>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</si>
  <si>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</si>
  <si>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</si>
  <si>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</si>
  <si>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</si>
  <si>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</si>
  <si>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</si>
  <si>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</si>
  <si>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</si>
  <si>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</si>
  <si>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</si>
  <si>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</si>
  <si>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</si>
  <si>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</si>
  <si>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</si>
  <si>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</si>
  <si>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</si>
  <si>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</si>
  <si>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</si>
  <si>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</si>
  <si>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</si>
  <si>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</si>
  <si>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</si>
  <si>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</si>
  <si>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</si>
  <si>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</si>
  <si>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</si>
  <si>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</si>
  <si>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</si>
  <si>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</si>
  <si>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</si>
  <si>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</si>
  <si>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</si>
  <si>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</si>
  <si>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</si>
  <si>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</si>
  <si>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</si>
  <si>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</si>
  <si>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</si>
  <si>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</si>
  <si>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</si>
  <si>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</si>
  <si>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</si>
  <si>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</si>
  <si>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</si>
  <si>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</si>
  <si>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</si>
  <si>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</si>
  <si>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</si>
  <si>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</si>
  <si>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</si>
  <si>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</si>
  <si>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</si>
  <si>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</si>
  <si>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</si>
  <si>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</si>
  <si>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</si>
  <si>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</si>
  <si>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</si>
  <si>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</si>
  <si>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</si>
  <si>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</si>
  <si>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</si>
  <si>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</si>
  <si>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</si>
  <si>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</si>
  <si>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</si>
  <si>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</si>
  <si>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</si>
  <si>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</si>
  <si>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</si>
  <si>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</si>
  <si>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</si>
  <si>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</si>
  <si>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</si>
  <si>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</si>
  <si>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</si>
  <si>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</si>
  <si>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</si>
  <si>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</si>
  <si>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</si>
  <si>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</si>
  <si>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</si>
  <si>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</si>
  <si>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</si>
  <si>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</si>
  <si>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</si>
  <si>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</si>
  <si>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</si>
  <si>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</si>
  <si>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</si>
  <si>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</si>
  <si>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</si>
  <si>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</si>
  <si>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</si>
  <si>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</si>
  <si>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</si>
  <si>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</si>
  <si>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</si>
  <si>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</si>
  <si>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</si>
  <si>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</si>
  <si>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</si>
  <si>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</si>
  <si>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</si>
  <si>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</si>
  <si>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</si>
  <si>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</si>
  <si>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</si>
  <si>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</si>
  <si>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</si>
  <si>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</si>
  <si>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</si>
  <si>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</si>
  <si>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</si>
  <si>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</si>
  <si>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</si>
  <si>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</si>
  <si>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</si>
  <si>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</si>
  <si>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</si>
  <si>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</si>
  <si>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</si>
  <si>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</si>
  <si>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</si>
  <si>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</si>
  <si>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</si>
  <si>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</si>
  <si>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</si>
  <si>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</si>
  <si>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</si>
  <si>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</si>
  <si>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</si>
  <si>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</si>
  <si>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</si>
  <si>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</si>
  <si>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</si>
  <si>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</si>
  <si>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</si>
  <si>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</si>
  <si>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</si>
  <si>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</si>
  <si>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</si>
  <si>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</si>
  <si>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</si>
  <si>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</si>
  <si>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</si>
  <si>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</si>
  <si>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</si>
  <si>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</si>
  <si>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</si>
  <si>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</si>
  <si>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</si>
  <si>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</si>
  <si>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</si>
  <si>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</si>
  <si>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</si>
  <si>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</si>
  <si>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</si>
  <si>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</si>
  <si>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</si>
  <si>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</si>
  <si>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</si>
  <si>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</si>
  <si>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</si>
  <si>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</si>
  <si>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</si>
  <si>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</si>
  <si>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</si>
  <si>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</si>
  <si>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</si>
  <si>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</si>
  <si>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</si>
  <si>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</si>
  <si>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</si>
  <si>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</si>
  <si>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</si>
  <si>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</si>
  <si>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</si>
  <si>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</si>
  <si>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</si>
  <si>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</si>
  <si>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</si>
  <si>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</si>
  <si>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</si>
  <si>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</si>
  <si>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</si>
  <si>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</si>
  <si>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</si>
  <si>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</si>
  <si>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</si>
  <si>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</si>
  <si>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</si>
  <si>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</si>
  <si>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</si>
  <si>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</si>
  <si>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</si>
  <si>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</si>
  <si>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</si>
  <si>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</si>
  <si>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</si>
  <si>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</si>
  <si>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</si>
  <si>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</si>
  <si>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</si>
  <si>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</si>
  <si>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</si>
  <si>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</si>
  <si>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</si>
  <si>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</si>
  <si>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</si>
  <si>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</si>
  <si>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</si>
  <si>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</si>
  <si>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</si>
  <si>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</si>
  <si>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</si>
  <si>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</si>
  <si>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</si>
  <si>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</si>
  <si>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</si>
  <si>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</si>
  <si>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</si>
  <si>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</si>
  <si>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</si>
  <si>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</si>
  <si>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</si>
  <si>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</si>
  <si>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</si>
  <si>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</si>
  <si>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</si>
  <si>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</si>
  <si>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</si>
  <si>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</si>
  <si>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</si>
  <si>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</si>
  <si>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</si>
  <si>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</si>
  <si>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</si>
  <si>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</si>
  <si>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</si>
  <si>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</si>
  <si>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</si>
  <si>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</si>
  <si>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</si>
  <si>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</si>
  <si>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</si>
  <si>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</si>
  <si>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</si>
  <si>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</si>
  <si>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</si>
  <si>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</si>
  <si>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</si>
  <si>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</si>
  <si>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</si>
  <si>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</si>
  <si>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</si>
  <si>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</si>
  <si>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</si>
  <si>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</si>
  <si>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</si>
  <si>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</si>
  <si>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</si>
  <si>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</si>
  <si>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</si>
  <si>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</si>
  <si>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</si>
  <si>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</si>
  <si>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</si>
  <si>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</si>
  <si>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</si>
  <si>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</si>
  <si>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</si>
  <si>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</si>
  <si>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</si>
  <si>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</si>
  <si>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</si>
  <si>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</si>
  <si>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</si>
  <si>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</si>
  <si>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</si>
  <si>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</si>
  <si>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</si>
  <si>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</si>
  <si>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</si>
  <si>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</si>
  <si>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</si>
  <si>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</si>
  <si>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</si>
  <si>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</si>
  <si>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</si>
  <si>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</si>
  <si>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</si>
  <si>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</si>
  <si>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</si>
  <si>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</si>
  <si>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</si>
  <si>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</si>
  <si>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</si>
  <si>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</si>
  <si>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</si>
  <si>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</si>
  <si>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</si>
  <si>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</si>
  <si>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</si>
  <si>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</si>
  <si>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</si>
  <si>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</si>
  <si>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</si>
  <si>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</si>
  <si>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</si>
  <si>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</si>
  <si>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</si>
  <si>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</si>
  <si>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</si>
  <si>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</si>
  <si>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</si>
  <si>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</si>
  <si>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</si>
  <si>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</si>
  <si>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</si>
  <si>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</si>
  <si>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</si>
  <si>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</si>
  <si>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</si>
  <si>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</si>
  <si>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</si>
  <si>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</si>
  <si>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</si>
  <si>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</si>
  <si>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</si>
  <si>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</si>
  <si>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</si>
  <si>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</si>
  <si>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</si>
  <si>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</si>
  <si>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</si>
  <si>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</si>
  <si>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</si>
  <si>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</si>
  <si>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</si>
  <si>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</si>
  <si>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</si>
  <si>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</si>
  <si>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</si>
  <si>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</si>
  <si>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</si>
  <si>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</si>
  <si>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</si>
  <si>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</si>
  <si>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</si>
  <si>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</si>
  <si>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</si>
  <si>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</si>
  <si>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</si>
  <si>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</si>
  <si>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</si>
  <si>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</si>
  <si>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</si>
  <si>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</si>
  <si>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</si>
  <si>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</si>
  <si>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</si>
  <si>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</si>
  <si>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</si>
  <si>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</si>
  <si>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</si>
  <si>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</si>
  <si>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</si>
  <si>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</si>
  <si>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</si>
  <si>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</si>
  <si>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</si>
  <si>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</si>
  <si>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</si>
  <si>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</si>
  <si>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</si>
  <si>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</si>
  <si>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</si>
  <si>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</si>
  <si>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</si>
  <si>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</si>
  <si>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</si>
  <si>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</si>
  <si>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</si>
  <si>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</si>
  <si>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</si>
  <si>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</si>
  <si>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</si>
  <si>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</si>
  <si>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</si>
  <si>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</si>
  <si>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</si>
  <si>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</si>
  <si>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</si>
  <si>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</si>
  <si>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</si>
  <si>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</si>
  <si>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</si>
  <si>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</si>
  <si>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</si>
  <si>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</si>
  <si>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</si>
  <si>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</si>
  <si>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</si>
  <si>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</si>
  <si>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</si>
  <si>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</si>
  <si>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</si>
  <si>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</si>
  <si>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</si>
  <si>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</si>
  <si>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</si>
  <si>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</si>
  <si>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</si>
  <si>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</si>
  <si>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</si>
  <si>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</si>
  <si>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</si>
  <si>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</si>
  <si>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</si>
  <si>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</si>
  <si>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</si>
  <si>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</si>
  <si>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</si>
  <si>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</si>
  <si>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</si>
  <si>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</si>
  <si>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</si>
  <si>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</si>
  <si>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</si>
  <si>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</si>
  <si>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</si>
  <si>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</si>
  <si>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</si>
  <si>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</si>
  <si>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</si>
  <si>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</si>
  <si>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</si>
  <si>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</si>
  <si>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</si>
  <si>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</si>
  <si>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</si>
  <si>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</si>
  <si>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</si>
  <si>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</si>
  <si>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</si>
  <si>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</si>
  <si>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</si>
  <si>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</si>
  <si>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</si>
  <si>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</si>
  <si>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</si>
  <si>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</si>
  <si>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</si>
  <si>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</si>
  <si>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</si>
  <si>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</si>
  <si>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</si>
  <si>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</si>
  <si>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</si>
  <si>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</si>
  <si>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</si>
  <si>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</si>
  <si>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</si>
  <si>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</si>
  <si>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</si>
  <si>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</si>
  <si>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</si>
  <si>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</si>
  <si>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</si>
  <si>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</si>
  <si>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</si>
  <si>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</si>
  <si>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</si>
  <si>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</si>
  <si>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</si>
  <si>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</si>
  <si>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</si>
  <si>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</si>
  <si>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</si>
  <si>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</si>
  <si>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</si>
  <si>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</si>
  <si>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</si>
  <si>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</si>
  <si>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</si>
  <si>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</si>
  <si>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</si>
  <si>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</si>
  <si>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</si>
  <si>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</si>
  <si>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</si>
  <si>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</si>
  <si>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</si>
  <si>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</si>
  <si>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</si>
  <si>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</si>
  <si>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</si>
  <si>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</si>
  <si>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</si>
  <si>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</si>
  <si>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</si>
  <si>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</si>
  <si>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</si>
  <si>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</si>
  <si>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</si>
  <si>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</si>
  <si>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</si>
  <si>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</si>
  <si>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</si>
  <si>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</si>
  <si>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</si>
  <si>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</si>
  <si>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</si>
  <si>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</si>
  <si>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</si>
  <si>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</si>
  <si>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</si>
  <si>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</si>
  <si>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</si>
  <si>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</si>
  <si>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</si>
  <si>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</si>
  <si>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</si>
  <si>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</si>
  <si>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</si>
  <si>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</si>
  <si>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</si>
  <si>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</si>
  <si>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</si>
  <si>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</si>
  <si>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</si>
  <si>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</si>
  <si>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</si>
  <si>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</si>
  <si>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</si>
  <si>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</si>
  <si>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</si>
  <si>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</si>
  <si>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</si>
  <si>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</si>
  <si>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</si>
  <si>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</si>
  <si>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</si>
  <si>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</si>
  <si>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</si>
  <si>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</si>
  <si>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</si>
  <si>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</si>
  <si>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</si>
  <si>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</si>
  <si>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</si>
  <si>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</si>
  <si>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</si>
  <si>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</si>
  <si>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</si>
  <si>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</si>
  <si>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</si>
  <si>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</si>
  <si>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</si>
  <si>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</si>
  <si>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</si>
  <si>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</si>
  <si>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</si>
  <si>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</si>
  <si>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</si>
  <si>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</si>
  <si>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</si>
  <si>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</si>
  <si>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</si>
  <si>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</si>
  <si>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</si>
  <si>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</si>
  <si>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</si>
  <si>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</si>
  <si>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</si>
  <si>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</si>
  <si>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</si>
  <si>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</si>
  <si>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</si>
  <si>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</si>
  <si>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</si>
  <si>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</si>
  <si>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</si>
  <si>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</si>
  <si>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</si>
  <si>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</si>
  <si>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</si>
  <si>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</si>
  <si>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</si>
  <si>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</si>
  <si>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</si>
  <si>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</si>
  <si>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</si>
  <si>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</si>
  <si>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</si>
  <si>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</si>
  <si>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</si>
  <si>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</si>
  <si>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</si>
  <si>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</si>
  <si>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</si>
  <si>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</si>
  <si>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</si>
  <si>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</si>
  <si>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</si>
  <si>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</si>
  <si>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</si>
  <si>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</si>
  <si>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</si>
  <si>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</si>
  <si>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</si>
  <si>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</si>
  <si>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</si>
  <si>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</si>
  <si>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</si>
  <si>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</si>
  <si>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</si>
  <si>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</si>
  <si>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</si>
  <si>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</si>
  <si>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</si>
  <si>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</si>
  <si>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</si>
  <si>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</si>
  <si>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</si>
  <si>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</si>
  <si>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</si>
  <si>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</si>
  <si>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</si>
  <si>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</si>
  <si>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</si>
  <si>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</si>
  <si>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</si>
  <si>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</si>
  <si>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</si>
  <si>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</si>
  <si>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</si>
  <si>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</si>
  <si>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</si>
  <si>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</si>
  <si>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</si>
  <si>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</si>
  <si>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</si>
  <si>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</si>
  <si>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</si>
  <si>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</si>
  <si>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</si>
  <si>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</si>
  <si>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</si>
  <si>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</si>
  <si>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</si>
  <si>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</si>
  <si>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</si>
  <si>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</si>
  <si>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</si>
  <si>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</si>
  <si>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</si>
  <si>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</si>
  <si>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</si>
  <si>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</si>
  <si>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</si>
  <si>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</si>
  <si>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</si>
  <si>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</si>
  <si>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</si>
  <si>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</si>
  <si>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</si>
  <si>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</si>
  <si>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</si>
  <si>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</si>
  <si>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</si>
  <si>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</si>
  <si>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</si>
  <si>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</si>
  <si>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</si>
  <si>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</si>
  <si>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</si>
  <si>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</si>
  <si>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</si>
  <si>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</si>
  <si>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</si>
  <si>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</si>
  <si>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</si>
  <si>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</si>
  <si>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</si>
  <si>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</si>
  <si>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</si>
  <si>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</si>
  <si>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</si>
  <si>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</si>
  <si>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</si>
  <si>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</si>
  <si>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</si>
  <si>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</si>
  <si>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</si>
  <si>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</si>
  <si>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</si>
  <si>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</si>
  <si>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</si>
  <si>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</si>
  <si>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</si>
  <si>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</si>
  <si>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</si>
  <si>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</si>
  <si>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</si>
  <si>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</si>
  <si>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</si>
  <si>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</si>
  <si>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</si>
  <si>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</si>
  <si>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</si>
  <si>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</si>
  <si>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</si>
  <si>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</si>
  <si>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</si>
  <si>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</si>
  <si>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</si>
  <si>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</si>
  <si>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</si>
  <si>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</si>
  <si>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</si>
  <si>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</si>
  <si>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</si>
  <si>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</si>
  <si>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</si>
  <si>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</si>
  <si>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</si>
  <si>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</si>
  <si>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</si>
  <si>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</si>
  <si>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</si>
  <si>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</si>
  <si>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</si>
  <si>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</si>
  <si>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</si>
  <si>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</si>
  <si>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</si>
  <si>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</si>
  <si>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</si>
  <si>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</si>
  <si>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</si>
  <si>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</si>
  <si>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</si>
  <si>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</si>
  <si>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</si>
  <si>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</si>
  <si>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</si>
  <si>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</si>
  <si>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</si>
  <si>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</si>
  <si>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</si>
  <si>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</si>
  <si>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</si>
  <si>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</si>
  <si>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</si>
  <si>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</si>
  <si>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</si>
  <si>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</si>
  <si>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</si>
  <si>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</si>
  <si>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</si>
  <si>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</si>
  <si>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</si>
  <si>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</si>
  <si>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</si>
  <si>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</si>
  <si>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</si>
  <si>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</si>
  <si>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</si>
  <si>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</si>
  <si>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</si>
  <si>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</si>
  <si>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</si>
  <si>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</si>
  <si>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</si>
  <si>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</si>
  <si>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</si>
  <si>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</si>
  <si>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</si>
  <si>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</si>
  <si>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</si>
  <si>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</si>
  <si>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</si>
  <si>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</si>
  <si>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</si>
  <si>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</si>
  <si>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</si>
  <si>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</si>
  <si>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</si>
  <si>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</si>
  <si>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</si>
  <si>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</si>
  <si>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</si>
  <si>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</si>
  <si>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</si>
  <si>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</si>
  <si>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</si>
  <si>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</si>
  <si>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</si>
  <si>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</si>
  <si>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</si>
  <si>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</si>
  <si>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</si>
  <si>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</si>
  <si>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</si>
  <si>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</si>
  <si>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</si>
  <si>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</si>
  <si>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</si>
  <si>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</si>
  <si>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</si>
  <si>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</si>
  <si>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</si>
  <si>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</si>
  <si>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</si>
  <si>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</si>
  <si>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</si>
  <si>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</si>
  <si>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</si>
  <si>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</si>
  <si>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</si>
  <si>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</si>
  <si>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</si>
  <si>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</si>
  <si>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</si>
  <si>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</si>
  <si>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</si>
  <si>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</si>
  <si>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</si>
  <si>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</si>
  <si>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</si>
  <si>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</si>
  <si>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</si>
  <si>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</si>
  <si>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</si>
  <si>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</si>
  <si>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</si>
  <si>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</si>
  <si>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</si>
  <si>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</si>
  <si>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</si>
  <si>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</si>
  <si>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</si>
  <si>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</si>
  <si>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</si>
  <si>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</si>
  <si>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</si>
  <si>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</si>
  <si>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</si>
  <si>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</si>
  <si>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</si>
  <si>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</si>
  <si>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</si>
  <si>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</si>
  <si>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</si>
  <si>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</si>
  <si>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</si>
  <si>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</si>
  <si>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</si>
  <si>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</si>
  <si>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</si>
  <si>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</si>
  <si>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</si>
  <si>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</si>
  <si>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</si>
  <si>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</si>
  <si>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</si>
  <si>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</si>
  <si>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</si>
  <si>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</si>
  <si>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</si>
  <si>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</si>
  <si>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</si>
  <si>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</si>
  <si>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</si>
  <si>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</si>
  <si>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</si>
  <si>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</si>
  <si>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</si>
  <si>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</si>
  <si>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</si>
  <si>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</si>
  <si>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</si>
  <si>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</si>
  <si>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</si>
  <si>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</si>
  <si>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</si>
  <si>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</si>
  <si>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</si>
  <si>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</si>
  <si>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</si>
  <si>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</si>
  <si>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</si>
  <si>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indexed="8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</si>
  <si>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</si>
  <si>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</si>
  <si>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</si>
  <si>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</si>
  <si>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</si>
  <si>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</si>
  <si>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</si>
  <si>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</si>
  <si>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</si>
  <si>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PROFILE SCHOOL DISTRICT</t>
  </si>
  <si>
    <t>01/07</t>
  </si>
  <si>
    <t>01/27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</si>
</sst>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450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286613.11</v>
      </c>
      <c r="G9" s="18">
        <v>10204.9</v>
      </c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0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385348.84</v>
      </c>
      <c r="K10" s="24" t="s">
        <v>286</v>
      </c>
      <c r="L10" s="24" t="s">
        <v>286</v>
      </c>
      <c r="M10" s="8"/>
      <c r="N10" s="270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0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2680.91</v>
      </c>
      <c r="G12" s="18"/>
      <c r="H12" s="18"/>
      <c r="I12" s="18"/>
      <c r="J12" s="67">
        <f>SUM(I441)</f>
        <v>41419</v>
      </c>
      <c r="K12" s="24" t="s">
        <v>286</v>
      </c>
      <c r="L12" s="24" t="s">
        <v>286</v>
      </c>
      <c r="M12" s="8"/>
      <c r="N12" s="270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f>16795.77-6290.4</f>
        <v>10505.37</v>
      </c>
      <c r="G13" s="18">
        <v>5904.3</v>
      </c>
      <c r="H13" s="18">
        <v>44395.37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0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7629.03</v>
      </c>
      <c r="G14" s="18">
        <v>11.95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0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0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0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19230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0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0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326658.42</v>
      </c>
      <c r="G19" s="41">
        <f>SUM(G9:G18)</f>
        <v>16121.150000000001</v>
      </c>
      <c r="H19" s="41">
        <f>SUM(H9:H18)</f>
        <v>44395.37</v>
      </c>
      <c r="I19" s="41">
        <f>SUM(I9:I18)</f>
        <v>0</v>
      </c>
      <c r="J19" s="41">
        <f>SUM(J9:J18)</f>
        <v>426767.84</v>
      </c>
      <c r="K19" s="45" t="s">
        <v>286</v>
      </c>
      <c r="L19" s="45" t="s">
        <v>286</v>
      </c>
      <c r="M19" s="8"/>
      <c r="N19" s="270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0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902.28</v>
      </c>
      <c r="H22" s="18">
        <v>43197.63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0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26459.07</v>
      </c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0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40949.050000000003</v>
      </c>
      <c r="G24" s="18"/>
      <c r="H24" s="18">
        <v>1197.74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0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8">
        <v>13470.9</v>
      </c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0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0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0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0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0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0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>
        <v>1747.97</v>
      </c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0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67408.12</v>
      </c>
      <c r="G32" s="41">
        <f>SUM(G22:G31)</f>
        <v>16121.15</v>
      </c>
      <c r="H32" s="41">
        <f>SUM(H22:H31)</f>
        <v>44395.369999999995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0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0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0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0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19230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0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0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0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0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0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0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0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0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0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0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0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0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426767.84</v>
      </c>
      <c r="K48" s="24" t="s">
        <v>286</v>
      </c>
      <c r="L48" s="24" t="s">
        <v>286</v>
      </c>
      <c r="M48" s="8"/>
      <c r="N48" s="270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246310.7-6290.4</f>
        <v>240020.30000000002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0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259250.30000000002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426767.84</v>
      </c>
      <c r="K51" s="45" t="s">
        <v>286</v>
      </c>
      <c r="L51" s="45" t="s">
        <v>286</v>
      </c>
      <c r="N51" s="181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326658.42000000004</v>
      </c>
      <c r="G52" s="41">
        <f>G51+G32</f>
        <v>16121.15</v>
      </c>
      <c r="H52" s="41">
        <f>H51+H32</f>
        <v>44395.369999999995</v>
      </c>
      <c r="I52" s="41">
        <f>I51+I32</f>
        <v>0</v>
      </c>
      <c r="J52" s="41">
        <f>J51+J32</f>
        <v>426767.84</v>
      </c>
      <c r="K52" s="45" t="s">
        <v>286</v>
      </c>
      <c r="L52" s="45" t="s">
        <v>286</v>
      </c>
      <c r="M52" s="8"/>
      <c r="N52" s="270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0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0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0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0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4024731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0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0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1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4024731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1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0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0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801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0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0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1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0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0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15015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0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0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0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0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>
        <v>65633.33</v>
      </c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0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0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0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0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0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0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181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81449.33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/>
      <c r="N79" s="270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0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0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0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0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0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0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0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0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0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0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0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0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0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0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0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0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369.69</v>
      </c>
      <c r="G96" s="18"/>
      <c r="H96" s="18"/>
      <c r="I96" s="18"/>
      <c r="J96" s="18">
        <v>11272.64</v>
      </c>
      <c r="K96" s="24" t="s">
        <v>286</v>
      </c>
      <c r="L96" s="24" t="s">
        <v>286</v>
      </c>
      <c r="M96" s="8"/>
      <c r="N96" s="270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57380.08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0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0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0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0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0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4000</v>
      </c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0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0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0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42134.559999999998</v>
      </c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0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0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0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0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0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710.55+3244.74+5095.3+4635.4+3321.74</f>
        <v>17007.73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0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63511.979999999996</v>
      </c>
      <c r="G111" s="41">
        <f>SUM(G96:G110)</f>
        <v>57380.08</v>
      </c>
      <c r="H111" s="41">
        <f>SUM(H96:H110)</f>
        <v>0</v>
      </c>
      <c r="I111" s="41">
        <f>SUM(I96:I110)</f>
        <v>0</v>
      </c>
      <c r="J111" s="41">
        <f>SUM(J96:J110)</f>
        <v>11272.64</v>
      </c>
      <c r="K111" s="45" t="s">
        <v>286</v>
      </c>
      <c r="L111" s="45" t="s">
        <v>286</v>
      </c>
      <c r="N111" s="181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4169692.31</v>
      </c>
      <c r="G112" s="41">
        <f>G60+G111</f>
        <v>57380.08</v>
      </c>
      <c r="H112" s="41">
        <f>H60+H79+H94+H111</f>
        <v>0</v>
      </c>
      <c r="I112" s="41">
        <f>I60+I111</f>
        <v>0</v>
      </c>
      <c r="J112" s="41">
        <f>J60+J111</f>
        <v>11272.64</v>
      </c>
      <c r="K112" s="45" t="s">
        <v>286</v>
      </c>
      <c r="L112" s="45" t="s">
        <v>286</v>
      </c>
      <c r="M112" s="8"/>
      <c r="N112" s="270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0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0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0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0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543339.9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0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694625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0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0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1417.74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0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1239382.6399999999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0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0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366886.36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0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0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0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0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0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f>12651.2-6290.4</f>
        <v>6360.8000000000011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0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0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0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0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1218.6199999999999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0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>
        <v>7195</v>
      </c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0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9804.4500000000007</v>
      </c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0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390246.61</v>
      </c>
      <c r="G136" s="41">
        <f>SUM(G123:G135)</f>
        <v>1218.6199999999999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0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0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0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0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1629629.25</v>
      </c>
      <c r="G140" s="41">
        <f>G121+SUM(G136:G137)</f>
        <v>1218.6199999999999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0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0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0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0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0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0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0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0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0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0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0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0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0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0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62379.11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0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2687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0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0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0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31350.38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0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80961.39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0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14000.97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0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>
        <v>13582.6</v>
      </c>
      <c r="I161" s="18"/>
      <c r="J161" s="24" t="s">
        <v>286</v>
      </c>
      <c r="K161" s="24" t="s">
        <v>286</v>
      </c>
      <c r="L161" s="24" t="s">
        <v>286</v>
      </c>
      <c r="M161" s="8"/>
      <c r="N161" s="270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14000.97</v>
      </c>
      <c r="G162" s="41">
        <f>SUM(G150:G161)</f>
        <v>31350.38</v>
      </c>
      <c r="H162" s="41">
        <f>SUM(H150:H161)</f>
        <v>159610.1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0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0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0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480.03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0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0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0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0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14481</v>
      </c>
      <c r="G169" s="41">
        <f>G147+G162+SUM(G163:G168)</f>
        <v>31350.38</v>
      </c>
      <c r="H169" s="41">
        <f>H147+H162+SUM(H163:H168)</f>
        <v>159610.1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0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0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0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0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0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0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0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0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0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0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18999.52</v>
      </c>
      <c r="H179" s="18"/>
      <c r="I179" s="18"/>
      <c r="J179" s="18"/>
      <c r="K179" s="24" t="s">
        <v>286</v>
      </c>
      <c r="L179" s="24" t="s">
        <v>286</v>
      </c>
      <c r="M179" s="8"/>
      <c r="N179" s="270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0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0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0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18999.52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0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0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0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0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181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181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0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0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0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18999.52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0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5813802.5600000005</v>
      </c>
      <c r="G193" s="47">
        <f>G112+G140+G169+G192</f>
        <v>108948.6</v>
      </c>
      <c r="H193" s="47">
        <f>H112+H140+H169+H192</f>
        <v>159610.1</v>
      </c>
      <c r="I193" s="47">
        <f>I112+I140+I169+I192</f>
        <v>0</v>
      </c>
      <c r="J193" s="47">
        <f>J112+J140+J192</f>
        <v>11272.64</v>
      </c>
      <c r="K193" s="45" t="s">
        <v>286</v>
      </c>
      <c r="L193" s="45" t="s">
        <v>286</v>
      </c>
      <c r="M193" s="8"/>
      <c r="N193" s="270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0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0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0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0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0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0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0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0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0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0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0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0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0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0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469617.58</v>
      </c>
      <c r="G215" s="18">
        <v>206723.72</v>
      </c>
      <c r="H215" s="18">
        <v>1192.26</v>
      </c>
      <c r="I215" s="18">
        <v>21832.36</v>
      </c>
      <c r="J215" s="18">
        <v>11412.18</v>
      </c>
      <c r="K215" s="18"/>
      <c r="L215" s="19">
        <f>SUM(F215:K215)</f>
        <v>710778.10000000009</v>
      </c>
      <c r="M215" s="8"/>
      <c r="N215" s="270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160896.43</v>
      </c>
      <c r="G216" s="18">
        <v>100214.49</v>
      </c>
      <c r="H216" s="18">
        <v>18087.740000000002</v>
      </c>
      <c r="I216" s="18">
        <v>2627.23</v>
      </c>
      <c r="J216" s="18">
        <v>11.81</v>
      </c>
      <c r="K216" s="18"/>
      <c r="L216" s="19">
        <f>SUM(F216:K216)</f>
        <v>281837.69999999995</v>
      </c>
      <c r="M216" s="8"/>
      <c r="N216" s="270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40878.22</v>
      </c>
      <c r="G217" s="18">
        <v>24568.92</v>
      </c>
      <c r="H217" s="18">
        <v>15114.85</v>
      </c>
      <c r="I217" s="18">
        <v>3922.45</v>
      </c>
      <c r="J217" s="18">
        <v>216.11</v>
      </c>
      <c r="K217" s="18"/>
      <c r="L217" s="19">
        <f>SUM(F217:K217)</f>
        <v>84700.55</v>
      </c>
      <c r="M217" s="8"/>
      <c r="N217" s="270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23893.31</v>
      </c>
      <c r="G218" s="18">
        <v>3782.08</v>
      </c>
      <c r="H218" s="18">
        <v>10230.99</v>
      </c>
      <c r="I218" s="18">
        <v>3016.41</v>
      </c>
      <c r="J218" s="18">
        <v>1993.48</v>
      </c>
      <c r="K218" s="18">
        <v>3304.03</v>
      </c>
      <c r="L218" s="19">
        <f>SUM(F218:K218)</f>
        <v>46220.299999999996</v>
      </c>
      <c r="M218" s="8"/>
      <c r="N218" s="270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0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39786.46</v>
      </c>
      <c r="G220" s="18">
        <v>16016.18</v>
      </c>
      <c r="H220" s="18">
        <v>53357.97</v>
      </c>
      <c r="I220" s="18">
        <v>801.89</v>
      </c>
      <c r="J220" s="18">
        <v>67.900000000000006</v>
      </c>
      <c r="K220" s="18"/>
      <c r="L220" s="19">
        <f t="shared" ref="L220:L226" si="2">SUM(F220:K220)</f>
        <v>110030.39999999999</v>
      </c>
      <c r="M220" s="8"/>
      <c r="N220" s="270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45174.53</v>
      </c>
      <c r="G221" s="18">
        <v>26559.45</v>
      </c>
      <c r="H221" s="18"/>
      <c r="I221" s="18">
        <v>2844.8</v>
      </c>
      <c r="J221" s="18">
        <v>173.91</v>
      </c>
      <c r="K221" s="18">
        <v>13927.83</v>
      </c>
      <c r="L221" s="19">
        <f t="shared" si="2"/>
        <v>88680.52</v>
      </c>
      <c r="M221" s="8"/>
      <c r="N221" s="270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3080</v>
      </c>
      <c r="G222" s="18">
        <v>259.12</v>
      </c>
      <c r="H222" s="18">
        <v>106152.12</v>
      </c>
      <c r="I222" s="18"/>
      <c r="J222" s="18"/>
      <c r="K222" s="18">
        <v>2737.26</v>
      </c>
      <c r="L222" s="19">
        <f t="shared" si="2"/>
        <v>112228.49999999999</v>
      </c>
      <c r="M222" s="8"/>
      <c r="N222" s="270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83705.91</v>
      </c>
      <c r="G223" s="18">
        <v>33753.910000000003</v>
      </c>
      <c r="H223" s="18">
        <v>14984.77</v>
      </c>
      <c r="I223" s="18">
        <v>3070.66</v>
      </c>
      <c r="J223" s="18"/>
      <c r="K223" s="18">
        <v>473.49</v>
      </c>
      <c r="L223" s="19">
        <f t="shared" si="2"/>
        <v>135988.74</v>
      </c>
      <c r="M223" s="8"/>
      <c r="N223" s="270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36352.11</v>
      </c>
      <c r="G225" s="18">
        <v>13484.09</v>
      </c>
      <c r="H225" s="18">
        <v>17778.62</v>
      </c>
      <c r="I225" s="18">
        <v>46250.64</v>
      </c>
      <c r="J225" s="18">
        <v>1736.63</v>
      </c>
      <c r="K225" s="18"/>
      <c r="L225" s="19">
        <f t="shared" si="2"/>
        <v>115602.09</v>
      </c>
      <c r="M225" s="8"/>
      <c r="N225" s="270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3525</v>
      </c>
      <c r="G226" s="18">
        <v>550.62</v>
      </c>
      <c r="H226" s="18">
        <v>29125.5</v>
      </c>
      <c r="I226" s="18">
        <v>748.24</v>
      </c>
      <c r="J226" s="18"/>
      <c r="K226" s="18"/>
      <c r="L226" s="19">
        <f t="shared" si="2"/>
        <v>33949.360000000001</v>
      </c>
      <c r="M226" s="8"/>
      <c r="N226" s="270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0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906909.55</v>
      </c>
      <c r="G229" s="41">
        <f>SUM(G215:G228)</f>
        <v>425912.58</v>
      </c>
      <c r="H229" s="41">
        <f>SUM(H215:H228)</f>
        <v>266024.81999999995</v>
      </c>
      <c r="I229" s="41">
        <f>SUM(I215:I228)</f>
        <v>85114.680000000008</v>
      </c>
      <c r="J229" s="41">
        <f>SUM(J215:J228)</f>
        <v>15612.02</v>
      </c>
      <c r="K229" s="41">
        <f t="shared" si="3"/>
        <v>20442.610000000004</v>
      </c>
      <c r="L229" s="41">
        <f t="shared" si="3"/>
        <v>1720016.2600000002</v>
      </c>
      <c r="M229" s="8"/>
      <c r="N229" s="270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0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0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910324.63</v>
      </c>
      <c r="G233" s="18">
        <v>495084.1</v>
      </c>
      <c r="H233" s="18">
        <v>12914.17</v>
      </c>
      <c r="I233" s="18">
        <v>31116.75</v>
      </c>
      <c r="J233" s="18">
        <v>20726.11</v>
      </c>
      <c r="K233" s="18"/>
      <c r="L233" s="19">
        <f>SUM(F233:K233)</f>
        <v>1470165.76</v>
      </c>
      <c r="M233" s="8"/>
      <c r="N233" s="270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201543.97</v>
      </c>
      <c r="G234" s="18">
        <v>149803.88</v>
      </c>
      <c r="H234" s="18">
        <v>33775.300000000003</v>
      </c>
      <c r="I234" s="18">
        <v>4830.07</v>
      </c>
      <c r="J234" s="18">
        <v>21.9</v>
      </c>
      <c r="K234" s="18"/>
      <c r="L234" s="19">
        <f>SUM(F234:K234)</f>
        <v>389975.12</v>
      </c>
      <c r="M234" s="8"/>
      <c r="N234" s="270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75916.800000000003</v>
      </c>
      <c r="G235" s="18">
        <v>45628.85</v>
      </c>
      <c r="H235" s="18">
        <v>28070.43</v>
      </c>
      <c r="I235" s="18">
        <v>7284.5</v>
      </c>
      <c r="J235" s="18">
        <v>401.34</v>
      </c>
      <c r="K235" s="18"/>
      <c r="L235" s="19">
        <f>SUM(F235:K235)</f>
        <v>157301.91999999998</v>
      </c>
      <c r="M235" s="8"/>
      <c r="N235" s="270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61299.44</v>
      </c>
      <c r="G236" s="18">
        <v>8176.87</v>
      </c>
      <c r="H236" s="18">
        <v>19000.41</v>
      </c>
      <c r="I236" s="18">
        <v>5601.83</v>
      </c>
      <c r="J236" s="18">
        <v>3702.09</v>
      </c>
      <c r="K236" s="18">
        <v>6136.08</v>
      </c>
      <c r="L236" s="19">
        <f>SUM(F236:K236)</f>
        <v>103916.72</v>
      </c>
      <c r="M236" s="8"/>
      <c r="N236" s="270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0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90489.82</v>
      </c>
      <c r="G238" s="18">
        <v>31803.97</v>
      </c>
      <c r="H238" s="18">
        <v>40087.370000000003</v>
      </c>
      <c r="I238" s="18">
        <v>1489.2</v>
      </c>
      <c r="J238" s="18">
        <v>126.1</v>
      </c>
      <c r="K238" s="18"/>
      <c r="L238" s="19">
        <f t="shared" ref="L238:L244" si="4">SUM(F238:K238)</f>
        <v>163996.46000000002</v>
      </c>
      <c r="M238" s="8"/>
      <c r="N238" s="270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83833.09</v>
      </c>
      <c r="G239" s="18">
        <v>49321.07</v>
      </c>
      <c r="H239" s="18"/>
      <c r="I239" s="18">
        <f>5283.13-70</f>
        <v>5213.13</v>
      </c>
      <c r="J239" s="18">
        <v>322.99</v>
      </c>
      <c r="K239" s="18">
        <v>16611.18</v>
      </c>
      <c r="L239" s="19">
        <f t="shared" si="4"/>
        <v>155301.46</v>
      </c>
      <c r="M239" s="8"/>
      <c r="N239" s="270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5720</v>
      </c>
      <c r="G240" s="18">
        <v>481.23</v>
      </c>
      <c r="H240" s="18">
        <v>197128.93</v>
      </c>
      <c r="I240" s="18"/>
      <c r="J240" s="18"/>
      <c r="K240" s="18">
        <v>5083.4799999999996</v>
      </c>
      <c r="L240" s="19">
        <f t="shared" si="4"/>
        <v>208413.64</v>
      </c>
      <c r="M240" s="8"/>
      <c r="N240" s="270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155718.41</v>
      </c>
      <c r="G241" s="18">
        <v>62717.13</v>
      </c>
      <c r="H241" s="18">
        <v>32974.51</v>
      </c>
      <c r="I241" s="18">
        <v>5702.39</v>
      </c>
      <c r="J241" s="18"/>
      <c r="K241" s="18">
        <v>4951.7</v>
      </c>
      <c r="L241" s="19">
        <f t="shared" si="4"/>
        <v>262064.14000000004</v>
      </c>
      <c r="M241" s="8"/>
      <c r="N241" s="270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68460.39</v>
      </c>
      <c r="G243" s="18">
        <v>25150.87</v>
      </c>
      <c r="H243" s="18">
        <v>109938.45</v>
      </c>
      <c r="I243" s="18">
        <v>85861.25</v>
      </c>
      <c r="J243" s="18">
        <v>3225.16</v>
      </c>
      <c r="K243" s="18"/>
      <c r="L243" s="19">
        <f t="shared" si="4"/>
        <v>292636.11999999994</v>
      </c>
      <c r="M243" s="8"/>
      <c r="N243" s="270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450</v>
      </c>
      <c r="G244" s="18">
        <v>103.63</v>
      </c>
      <c r="H244" s="18">
        <v>53798.22</v>
      </c>
      <c r="I244" s="18">
        <v>1389.58</v>
      </c>
      <c r="J244" s="18"/>
      <c r="K244" s="18"/>
      <c r="L244" s="19">
        <f t="shared" si="4"/>
        <v>55741.43</v>
      </c>
      <c r="M244" s="8"/>
      <c r="N244" s="270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0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1653756.55</v>
      </c>
      <c r="G247" s="41">
        <f t="shared" si="5"/>
        <v>868271.59999999986</v>
      </c>
      <c r="H247" s="41">
        <f t="shared" si="5"/>
        <v>527687.79</v>
      </c>
      <c r="I247" s="41">
        <f t="shared" si="5"/>
        <v>148488.69999999998</v>
      </c>
      <c r="J247" s="41">
        <f t="shared" si="5"/>
        <v>28525.690000000002</v>
      </c>
      <c r="K247" s="41">
        <f t="shared" si="5"/>
        <v>32782.44</v>
      </c>
      <c r="L247" s="41">
        <f t="shared" si="5"/>
        <v>3259512.7700000005</v>
      </c>
      <c r="M247" s="8"/>
      <c r="N247" s="270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0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2560666.1</v>
      </c>
      <c r="G257" s="41">
        <f t="shared" si="8"/>
        <v>1294184.18</v>
      </c>
      <c r="H257" s="41">
        <f t="shared" si="8"/>
        <v>793712.61</v>
      </c>
      <c r="I257" s="41">
        <f t="shared" si="8"/>
        <v>233603.38</v>
      </c>
      <c r="J257" s="41">
        <f t="shared" si="8"/>
        <v>44137.710000000006</v>
      </c>
      <c r="K257" s="41">
        <f t="shared" si="8"/>
        <v>53225.05</v>
      </c>
      <c r="L257" s="41">
        <f t="shared" si="8"/>
        <v>4979529.0300000012</v>
      </c>
      <c r="M257" s="8"/>
      <c r="N257" s="270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0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0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645000</v>
      </c>
      <c r="L260" s="19">
        <f>SUM(F260:K260)</f>
        <v>645000</v>
      </c>
      <c r="M260" s="8"/>
      <c r="N260" s="270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268481.26</v>
      </c>
      <c r="L261" s="19">
        <f>SUM(F261:K261)</f>
        <v>268481.26</v>
      </c>
      <c r="N261" s="181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181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18999.52</v>
      </c>
      <c r="L263" s="19">
        <f>SUM(F263:K263)</f>
        <v>18999.52</v>
      </c>
      <c r="N263" s="181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181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181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181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181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23836</v>
      </c>
      <c r="L268" s="19">
        <f t="shared" si="9"/>
        <v>23836</v>
      </c>
      <c r="N268" s="181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181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956316.78</v>
      </c>
      <c r="L270" s="41">
        <f t="shared" si="9"/>
        <v>956316.78</v>
      </c>
      <c r="N270" s="181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2560666.1</v>
      </c>
      <c r="G271" s="42">
        <f t="shared" si="11"/>
        <v>1294184.18</v>
      </c>
      <c r="H271" s="42">
        <f t="shared" si="11"/>
        <v>793712.61</v>
      </c>
      <c r="I271" s="42">
        <f t="shared" si="11"/>
        <v>233603.38</v>
      </c>
      <c r="J271" s="42">
        <f t="shared" si="11"/>
        <v>44137.710000000006</v>
      </c>
      <c r="K271" s="42">
        <f t="shared" si="11"/>
        <v>1009541.8300000001</v>
      </c>
      <c r="L271" s="42">
        <f t="shared" si="11"/>
        <v>5935845.8100000015</v>
      </c>
      <c r="M271" s="8"/>
      <c r="N271" s="270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0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0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0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0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0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0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0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0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0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15738.1</v>
      </c>
      <c r="G295" s="18">
        <v>6749.44</v>
      </c>
      <c r="H295" s="18">
        <v>2803.97</v>
      </c>
      <c r="I295" s="18">
        <v>287.17</v>
      </c>
      <c r="J295" s="18">
        <v>1506.4</v>
      </c>
      <c r="K295" s="18">
        <v>496.66</v>
      </c>
      <c r="L295" s="19">
        <f>SUM(F295:K295)</f>
        <v>27581.74</v>
      </c>
      <c r="M295" s="8"/>
      <c r="N295" s="270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18506.87</v>
      </c>
      <c r="G296" s="18">
        <v>4277.96</v>
      </c>
      <c r="H296" s="18">
        <v>4420.72</v>
      </c>
      <c r="I296" s="18"/>
      <c r="J296" s="18">
        <v>1076.25</v>
      </c>
      <c r="K296" s="18"/>
      <c r="L296" s="19">
        <f>SUM(F296:K296)</f>
        <v>28281.8</v>
      </c>
      <c r="M296" s="8"/>
      <c r="N296" s="270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0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0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34244.97</v>
      </c>
      <c r="G309" s="42">
        <f t="shared" si="15"/>
        <v>11027.4</v>
      </c>
      <c r="H309" s="42">
        <f t="shared" si="15"/>
        <v>7224.6900000000005</v>
      </c>
      <c r="I309" s="42">
        <f t="shared" si="15"/>
        <v>287.17</v>
      </c>
      <c r="J309" s="42">
        <f t="shared" si="15"/>
        <v>2582.65</v>
      </c>
      <c r="K309" s="42">
        <f t="shared" si="15"/>
        <v>496.66</v>
      </c>
      <c r="L309" s="41">
        <f t="shared" si="15"/>
        <v>55863.54</v>
      </c>
      <c r="N309" s="181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0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0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29227.9</v>
      </c>
      <c r="G314" s="18">
        <v>12534.66</v>
      </c>
      <c r="H314" s="18">
        <v>5207.38</v>
      </c>
      <c r="I314" s="18">
        <v>533.30999999999995</v>
      </c>
      <c r="J314" s="18">
        <v>2797.6</v>
      </c>
      <c r="K314" s="18">
        <v>922.38</v>
      </c>
      <c r="L314" s="19">
        <f>SUM(F314:K314)</f>
        <v>51223.229999999989</v>
      </c>
      <c r="M314" s="8"/>
      <c r="N314" s="270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34369.9</v>
      </c>
      <c r="G315" s="18">
        <v>7944.76</v>
      </c>
      <c r="H315" s="18">
        <v>8209.92</v>
      </c>
      <c r="I315" s="18"/>
      <c r="J315" s="18">
        <v>1998.75</v>
      </c>
      <c r="K315" s="18"/>
      <c r="L315" s="19">
        <f>SUM(F315:K315)</f>
        <v>52523.33</v>
      </c>
      <c r="M315" s="8"/>
      <c r="N315" s="270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0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0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63597.8</v>
      </c>
      <c r="G328" s="42">
        <f t="shared" si="17"/>
        <v>20479.419999999998</v>
      </c>
      <c r="H328" s="42">
        <f t="shared" si="17"/>
        <v>13417.3</v>
      </c>
      <c r="I328" s="42">
        <f t="shared" si="17"/>
        <v>533.30999999999995</v>
      </c>
      <c r="J328" s="42">
        <f t="shared" si="17"/>
        <v>4796.3500000000004</v>
      </c>
      <c r="K328" s="42">
        <f t="shared" si="17"/>
        <v>922.38</v>
      </c>
      <c r="L328" s="41">
        <f t="shared" si="17"/>
        <v>103746.56</v>
      </c>
      <c r="M328" s="8"/>
      <c r="N328" s="270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0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97842.77</v>
      </c>
      <c r="G338" s="41">
        <f t="shared" si="20"/>
        <v>31506.82</v>
      </c>
      <c r="H338" s="41">
        <f t="shared" si="20"/>
        <v>20641.989999999998</v>
      </c>
      <c r="I338" s="41">
        <f t="shared" si="20"/>
        <v>820.48</v>
      </c>
      <c r="J338" s="41">
        <f t="shared" si="20"/>
        <v>7379</v>
      </c>
      <c r="K338" s="41">
        <f t="shared" si="20"/>
        <v>1419.04</v>
      </c>
      <c r="L338" s="41">
        <f t="shared" si="20"/>
        <v>159610.1</v>
      </c>
      <c r="M338" s="8"/>
      <c r="N338" s="270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0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0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0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0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0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0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0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0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0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97842.77</v>
      </c>
      <c r="G352" s="41">
        <f>G338</f>
        <v>31506.82</v>
      </c>
      <c r="H352" s="41">
        <f>H338</f>
        <v>20641.989999999998</v>
      </c>
      <c r="I352" s="41">
        <f>I338</f>
        <v>820.48</v>
      </c>
      <c r="J352" s="41">
        <f>J338</f>
        <v>7379</v>
      </c>
      <c r="K352" s="47">
        <f>K338+K351</f>
        <v>1419.04</v>
      </c>
      <c r="L352" s="41">
        <f>L338+L351</f>
        <v>159610.1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0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0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0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181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>
        <v>38132.01</v>
      </c>
      <c r="I359" s="18"/>
      <c r="J359" s="18"/>
      <c r="K359" s="18"/>
      <c r="L359" s="19">
        <f>SUM(F359:K359)</f>
        <v>38132.01</v>
      </c>
      <c r="M359" s="8"/>
      <c r="N359" s="270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>
        <v>70816.59</v>
      </c>
      <c r="I360" s="18"/>
      <c r="J360" s="18"/>
      <c r="K360" s="18"/>
      <c r="L360" s="19">
        <f>SUM(F360:K360)</f>
        <v>70816.59</v>
      </c>
      <c r="M360" s="8"/>
      <c r="N360" s="270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0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108948.6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108948.6</v>
      </c>
      <c r="M362" s="8"/>
      <c r="N362" s="270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0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0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0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0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0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0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0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0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0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0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0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0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0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0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0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>
        <v>7114.3</v>
      </c>
      <c r="I392" s="18"/>
      <c r="J392" s="24" t="s">
        <v>286</v>
      </c>
      <c r="K392" s="24" t="s">
        <v>286</v>
      </c>
      <c r="L392" s="56">
        <f t="shared" si="25"/>
        <v>7114.3</v>
      </c>
      <c r="M392" s="8"/>
      <c r="N392" s="270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7114.3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7114.3</v>
      </c>
      <c r="M393" s="8"/>
      <c r="N393" s="270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0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0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4025.89</v>
      </c>
      <c r="I396" s="18"/>
      <c r="J396" s="24" t="s">
        <v>286</v>
      </c>
      <c r="K396" s="24" t="s">
        <v>286</v>
      </c>
      <c r="L396" s="56">
        <f t="shared" si="26"/>
        <v>4025.89</v>
      </c>
      <c r="M396" s="8"/>
      <c r="N396" s="270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0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0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0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132.44999999999999</v>
      </c>
      <c r="I400" s="18"/>
      <c r="J400" s="24" t="s">
        <v>286</v>
      </c>
      <c r="K400" s="24" t="s">
        <v>286</v>
      </c>
      <c r="L400" s="56">
        <f t="shared" si="26"/>
        <v>132.44999999999999</v>
      </c>
      <c r="M400" s="8"/>
      <c r="N400" s="270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4158.34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4158.34</v>
      </c>
      <c r="M401" s="8"/>
      <c r="N401" s="270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0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0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0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0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0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0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11272.64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11272.64</v>
      </c>
      <c r="M408" s="8"/>
      <c r="N408" s="270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0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0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0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0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0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>
        <v>41419</v>
      </c>
      <c r="L422" s="56">
        <f t="shared" si="29"/>
        <v>41419</v>
      </c>
      <c r="M422" s="8"/>
      <c r="N422" s="270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41419</v>
      </c>
      <c r="L427" s="47">
        <f t="shared" si="30"/>
        <v>41419</v>
      </c>
      <c r="M427" s="8"/>
      <c r="N427" s="270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41419</v>
      </c>
      <c r="L434" s="47">
        <f t="shared" si="32"/>
        <v>41419</v>
      </c>
      <c r="M434" s="8"/>
      <c r="N434" s="270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0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0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279072.08</v>
      </c>
      <c r="G440" s="18">
        <v>106276.76</v>
      </c>
      <c r="H440" s="18"/>
      <c r="I440" s="56">
        <f t="shared" si="33"/>
        <v>385348.84</v>
      </c>
      <c r="J440" s="24" t="s">
        <v>286</v>
      </c>
      <c r="K440" s="24" t="s">
        <v>286</v>
      </c>
      <c r="L440" s="24" t="s">
        <v>286</v>
      </c>
      <c r="M440" s="8"/>
      <c r="N440" s="270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>
        <v>41419</v>
      </c>
      <c r="H441" s="18"/>
      <c r="I441" s="56">
        <f t="shared" si="33"/>
        <v>41419</v>
      </c>
      <c r="J441" s="24" t="s">
        <v>286</v>
      </c>
      <c r="K441" s="24" t="s">
        <v>286</v>
      </c>
      <c r="L441" s="24" t="s">
        <v>286</v>
      </c>
      <c r="M441" s="8"/>
      <c r="N441" s="270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0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0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0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0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279072.08</v>
      </c>
      <c r="G446" s="13">
        <f>SUM(G439:G445)</f>
        <v>147695.76</v>
      </c>
      <c r="H446" s="13">
        <f>SUM(H439:H445)</f>
        <v>0</v>
      </c>
      <c r="I446" s="13">
        <f>SUM(I439:I445)</f>
        <v>426767.84</v>
      </c>
      <c r="J446" s="24" t="s">
        <v>286</v>
      </c>
      <c r="K446" s="24" t="s">
        <v>286</v>
      </c>
      <c r="L446" s="24" t="s">
        <v>286</v>
      </c>
      <c r="M446" s="8"/>
      <c r="N446" s="270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0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0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0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0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0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0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0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0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0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279072.08</v>
      </c>
      <c r="G459" s="18">
        <v>147695.76</v>
      </c>
      <c r="H459" s="18"/>
      <c r="I459" s="56">
        <f t="shared" si="34"/>
        <v>426767.84</v>
      </c>
      <c r="J459" s="24" t="s">
        <v>286</v>
      </c>
      <c r="K459" s="24" t="s">
        <v>286</v>
      </c>
      <c r="L459" s="24" t="s">
        <v>286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279072.08</v>
      </c>
      <c r="G460" s="83">
        <f>SUM(G454:G459)</f>
        <v>147695.76</v>
      </c>
      <c r="H460" s="83">
        <f>SUM(H454:H459)</f>
        <v>0</v>
      </c>
      <c r="I460" s="83">
        <f>SUM(I454:I459)</f>
        <v>426767.84</v>
      </c>
      <c r="J460" s="24" t="s">
        <v>286</v>
      </c>
      <c r="K460" s="24" t="s">
        <v>286</v>
      </c>
      <c r="L460" s="24" t="s">
        <v>286</v>
      </c>
      <c r="N460" s="217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279072.08</v>
      </c>
      <c r="G461" s="42">
        <f>G452+G460</f>
        <v>147695.76</v>
      </c>
      <c r="H461" s="42">
        <f>H452+H460</f>
        <v>0</v>
      </c>
      <c r="I461" s="42">
        <f>I452+I460</f>
        <v>426767.84</v>
      </c>
      <c r="J461" s="24" t="s">
        <v>286</v>
      </c>
      <c r="K461" s="24" t="s">
        <v>286</v>
      </c>
      <c r="L461" s="24" t="s">
        <v>286</v>
      </c>
      <c r="N461" s="217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17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381293.55</v>
      </c>
      <c r="G465" s="18">
        <v>0</v>
      </c>
      <c r="H465" s="18">
        <v>0</v>
      </c>
      <c r="I465" s="18"/>
      <c r="J465" s="18">
        <v>456914.2</v>
      </c>
      <c r="K465" s="24" t="s">
        <v>286</v>
      </c>
      <c r="L465" s="24" t="s">
        <v>286</v>
      </c>
      <c r="N465" s="217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17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17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5820092.96-6290.4</f>
        <v>5813802.5599999996</v>
      </c>
      <c r="G468" s="18">
        <v>108948.6</v>
      </c>
      <c r="H468" s="18">
        <v>159610.1</v>
      </c>
      <c r="I468" s="18"/>
      <c r="J468" s="18">
        <v>11272.64</v>
      </c>
      <c r="K468" s="24" t="s">
        <v>286</v>
      </c>
      <c r="L468" s="24" t="s">
        <v>286</v>
      </c>
      <c r="N468" s="217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17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5813802.5599999996</v>
      </c>
      <c r="G470" s="53">
        <f>SUM(G468:G469)</f>
        <v>108948.6</v>
      </c>
      <c r="H470" s="53">
        <f>SUM(H468:H469)</f>
        <v>159610.1</v>
      </c>
      <c r="I470" s="53">
        <f>SUM(I468:I469)</f>
        <v>0</v>
      </c>
      <c r="J470" s="53">
        <f>SUM(J468:J469)</f>
        <v>11272.64</v>
      </c>
      <c r="K470" s="24" t="s">
        <v>286</v>
      </c>
      <c r="L470" s="24" t="s">
        <v>286</v>
      </c>
      <c r="N470" s="217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17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5935845.8099999996</v>
      </c>
      <c r="G472" s="18">
        <v>108948.6</v>
      </c>
      <c r="H472" s="18">
        <v>159610.1</v>
      </c>
      <c r="I472" s="18"/>
      <c r="J472" s="18">
        <v>41419</v>
      </c>
      <c r="K472" s="24" t="s">
        <v>286</v>
      </c>
      <c r="L472" s="24" t="s">
        <v>286</v>
      </c>
      <c r="N472" s="217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17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5935845.8099999996</v>
      </c>
      <c r="G474" s="53">
        <f>SUM(G472:G473)</f>
        <v>108948.6</v>
      </c>
      <c r="H474" s="53">
        <f>SUM(H472:H473)</f>
        <v>159610.1</v>
      </c>
      <c r="I474" s="53">
        <f>SUM(I472:I473)</f>
        <v>0</v>
      </c>
      <c r="J474" s="53">
        <f>SUM(J472:J473)</f>
        <v>41419</v>
      </c>
      <c r="K474" s="24" t="s">
        <v>286</v>
      </c>
      <c r="L474" s="24" t="s">
        <v>286</v>
      </c>
      <c r="N474" s="217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17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259250.29999999981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426767.84</v>
      </c>
      <c r="K476" s="24" t="s">
        <v>286</v>
      </c>
      <c r="L476" s="24" t="s">
        <v>286</v>
      </c>
      <c r="N476" s="217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17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17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17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17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17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17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17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/>
      <c r="H490" s="154"/>
      <c r="I490" s="154"/>
      <c r="J490" s="154"/>
      <c r="K490" s="24" t="s">
        <v>286</v>
      </c>
      <c r="L490" s="24" t="s">
        <v>286</v>
      </c>
      <c r="N490" s="217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/>
      <c r="H491" s="154"/>
      <c r="I491" s="154"/>
      <c r="J491" s="154"/>
      <c r="K491" s="24" t="s">
        <v>286</v>
      </c>
      <c r="L491" s="24" t="s">
        <v>286</v>
      </c>
      <c r="N491" s="217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/>
      <c r="H492" s="154"/>
      <c r="I492" s="154"/>
      <c r="J492" s="154"/>
      <c r="K492" s="24" t="s">
        <v>286</v>
      </c>
      <c r="L492" s="24" t="s">
        <v>286</v>
      </c>
      <c r="N492" s="217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12948800</v>
      </c>
      <c r="G493" s="18"/>
      <c r="H493" s="18"/>
      <c r="I493" s="18"/>
      <c r="J493" s="18"/>
      <c r="K493" s="24" t="s">
        <v>286</v>
      </c>
      <c r="L493" s="24" t="s">
        <v>286</v>
      </c>
      <c r="N493" s="217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17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7095000</v>
      </c>
      <c r="G495" s="18"/>
      <c r="H495" s="18"/>
      <c r="I495" s="18"/>
      <c r="J495" s="18"/>
      <c r="K495" s="53">
        <f>SUM(F495:J495)</f>
        <v>7095000</v>
      </c>
      <c r="L495" s="24" t="s">
        <v>286</v>
      </c>
      <c r="N495" s="217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17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645000</v>
      </c>
      <c r="G497" s="18"/>
      <c r="H497" s="18"/>
      <c r="I497" s="18"/>
      <c r="J497" s="18"/>
      <c r="K497" s="53">
        <f t="shared" si="35"/>
        <v>645000</v>
      </c>
      <c r="L497" s="24" t="s">
        <v>286</v>
      </c>
      <c r="N497" s="217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6450000</v>
      </c>
      <c r="G498" s="204"/>
      <c r="H498" s="204"/>
      <c r="I498" s="204"/>
      <c r="J498" s="204"/>
      <c r="K498" s="205">
        <f t="shared" si="35"/>
        <v>6450000</v>
      </c>
      <c r="L498" s="206" t="s">
        <v>286</v>
      </c>
      <c r="N498" s="217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904244.56</v>
      </c>
      <c r="G499" s="18"/>
      <c r="H499" s="18"/>
      <c r="I499" s="18"/>
      <c r="J499" s="18"/>
      <c r="K499" s="53">
        <f t="shared" si="35"/>
        <v>904244.56</v>
      </c>
      <c r="L499" s="24" t="s">
        <v>286</v>
      </c>
      <c r="N499" s="217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7354244.5600000005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7354244.5600000005</v>
      </c>
      <c r="L500" s="45" t="s">
        <v>286</v>
      </c>
      <c r="N500" s="217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645000</v>
      </c>
      <c r="G501" s="204"/>
      <c r="H501" s="204"/>
      <c r="I501" s="204"/>
      <c r="J501" s="204"/>
      <c r="K501" s="205">
        <f t="shared" si="35"/>
        <v>645000</v>
      </c>
      <c r="L501" s="206" t="s">
        <v>286</v>
      </c>
      <c r="N501" s="217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198456.26</v>
      </c>
      <c r="G502" s="18"/>
      <c r="H502" s="18"/>
      <c r="I502" s="18"/>
      <c r="J502" s="18"/>
      <c r="K502" s="53">
        <f t="shared" si="35"/>
        <v>198456.26</v>
      </c>
      <c r="L502" s="24" t="s">
        <v>286</v>
      </c>
      <c r="N502" s="217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843456.26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843456.26</v>
      </c>
      <c r="L503" s="45" t="s">
        <v>286</v>
      </c>
      <c r="N503" s="217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17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17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17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17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17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17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17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17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17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17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17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17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f>177653.3+1750</f>
        <v>179403.3</v>
      </c>
      <c r="G522" s="18">
        <v>104492.45</v>
      </c>
      <c r="H522" s="18">
        <v>22508.46</v>
      </c>
      <c r="I522" s="18">
        <v>615.91999999999996</v>
      </c>
      <c r="J522" s="18">
        <v>1088.06</v>
      </c>
      <c r="K522" s="18"/>
      <c r="L522" s="88">
        <f>SUM(F522:K522)</f>
        <v>308108.19</v>
      </c>
      <c r="N522" s="217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f>232663.87+3250</f>
        <v>235913.87</v>
      </c>
      <c r="G523" s="18">
        <v>157748.64000000001</v>
      </c>
      <c r="H523" s="18">
        <v>41985.22</v>
      </c>
      <c r="I523" s="18">
        <v>1094.8</v>
      </c>
      <c r="J523" s="18">
        <v>2020.65</v>
      </c>
      <c r="K523" s="18"/>
      <c r="L523" s="88">
        <f>SUM(F523:K523)</f>
        <v>438763.18</v>
      </c>
      <c r="N523" s="217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415317.17</v>
      </c>
      <c r="G524" s="108">
        <f t="shared" ref="G524:L524" si="36">SUM(G521:G523)</f>
        <v>262241.09000000003</v>
      </c>
      <c r="H524" s="108">
        <f t="shared" si="36"/>
        <v>64493.68</v>
      </c>
      <c r="I524" s="108">
        <f t="shared" si="36"/>
        <v>1710.7199999999998</v>
      </c>
      <c r="J524" s="108">
        <f t="shared" si="36"/>
        <v>3108.71</v>
      </c>
      <c r="K524" s="108">
        <f t="shared" si="36"/>
        <v>0</v>
      </c>
      <c r="L524" s="89">
        <f t="shared" si="36"/>
        <v>746871.37</v>
      </c>
      <c r="N524" s="217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17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>
        <v>53357.97</v>
      </c>
      <c r="I527" s="18"/>
      <c r="J527" s="18"/>
      <c r="K527" s="18"/>
      <c r="L527" s="88">
        <f>SUM(F527:K527)</f>
        <v>53357.97</v>
      </c>
      <c r="M527" s="8"/>
      <c r="N527" s="270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>
        <v>40087.370000000003</v>
      </c>
      <c r="I528" s="18"/>
      <c r="J528" s="18"/>
      <c r="K528" s="18"/>
      <c r="L528" s="88">
        <f>SUM(F528:K528)</f>
        <v>40087.370000000003</v>
      </c>
      <c r="M528" s="8"/>
      <c r="N528" s="270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93445.34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93445.34</v>
      </c>
      <c r="M529" s="8"/>
      <c r="N529" s="270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0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0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0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0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0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1209.27</v>
      </c>
      <c r="I542" s="18"/>
      <c r="J542" s="18"/>
      <c r="K542" s="18"/>
      <c r="L542" s="88">
        <f>SUM(F542:K542)</f>
        <v>1209.27</v>
      </c>
      <c r="M542" s="8"/>
      <c r="N542" s="270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2119.13</v>
      </c>
      <c r="I543" s="18"/>
      <c r="J543" s="18"/>
      <c r="K543" s="18"/>
      <c r="L543" s="88">
        <f>SUM(F543:K543)</f>
        <v>2119.13</v>
      </c>
      <c r="M543" s="8"/>
      <c r="N543" s="270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3328.4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3328.4</v>
      </c>
      <c r="M544" s="8"/>
      <c r="N544" s="270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415317.17</v>
      </c>
      <c r="G545" s="89">
        <f t="shared" ref="G545:L545" si="41">G524+G529+G534+G539+G544</f>
        <v>262241.09000000003</v>
      </c>
      <c r="H545" s="89">
        <f t="shared" si="41"/>
        <v>161267.41999999998</v>
      </c>
      <c r="I545" s="89">
        <f t="shared" si="41"/>
        <v>1710.7199999999998</v>
      </c>
      <c r="J545" s="89">
        <f t="shared" si="41"/>
        <v>3108.71</v>
      </c>
      <c r="K545" s="89">
        <f t="shared" si="41"/>
        <v>0</v>
      </c>
      <c r="L545" s="89">
        <f t="shared" si="41"/>
        <v>843645.11</v>
      </c>
      <c r="M545" s="8"/>
      <c r="N545" s="270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0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0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286</v>
      </c>
      <c r="M549" s="8"/>
      <c r="N549" s="270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308108.19</v>
      </c>
      <c r="G550" s="87">
        <f>L527</f>
        <v>53357.97</v>
      </c>
      <c r="H550" s="87">
        <f>L532</f>
        <v>0</v>
      </c>
      <c r="I550" s="87">
        <f>L537</f>
        <v>0</v>
      </c>
      <c r="J550" s="87">
        <f>L542</f>
        <v>1209.27</v>
      </c>
      <c r="K550" s="87">
        <f>SUM(F550:J550)</f>
        <v>362675.43000000005</v>
      </c>
      <c r="L550" s="24" t="s">
        <v>286</v>
      </c>
      <c r="M550" s="8"/>
      <c r="N550" s="270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438763.18</v>
      </c>
      <c r="G551" s="87">
        <f>L528</f>
        <v>40087.370000000003</v>
      </c>
      <c r="H551" s="87">
        <f>L533</f>
        <v>0</v>
      </c>
      <c r="I551" s="87">
        <f>L538</f>
        <v>0</v>
      </c>
      <c r="J551" s="87">
        <f>L543</f>
        <v>2119.13</v>
      </c>
      <c r="K551" s="87">
        <f>SUM(F551:J551)</f>
        <v>480969.68</v>
      </c>
      <c r="L551" s="24" t="s">
        <v>286</v>
      </c>
      <c r="M551" s="8"/>
      <c r="N551" s="270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746871.37</v>
      </c>
      <c r="G552" s="89">
        <f t="shared" si="42"/>
        <v>93445.34</v>
      </c>
      <c r="H552" s="89">
        <f t="shared" si="42"/>
        <v>0</v>
      </c>
      <c r="I552" s="89">
        <f t="shared" si="42"/>
        <v>0</v>
      </c>
      <c r="J552" s="89">
        <f t="shared" si="42"/>
        <v>3328.4</v>
      </c>
      <c r="K552" s="89">
        <f t="shared" si="42"/>
        <v>843645.1100000001</v>
      </c>
      <c r="L552" s="24"/>
      <c r="M552" s="8"/>
      <c r="N552" s="270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0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0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0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0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>
        <v>2011.31</v>
      </c>
      <c r="J568" s="18"/>
      <c r="K568" s="18"/>
      <c r="L568" s="88">
        <f>SUM(F568:K568)</f>
        <v>2011.31</v>
      </c>
      <c r="M568" s="8"/>
      <c r="N568" s="270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>
        <v>3735.27</v>
      </c>
      <c r="J569" s="18"/>
      <c r="K569" s="18"/>
      <c r="L569" s="88">
        <f>SUM(F569:K569)</f>
        <v>3735.27</v>
      </c>
      <c r="M569" s="8"/>
      <c r="N569" s="270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5746.58</v>
      </c>
      <c r="J570" s="193">
        <f t="shared" si="45"/>
        <v>0</v>
      </c>
      <c r="K570" s="193">
        <f t="shared" si="45"/>
        <v>0</v>
      </c>
      <c r="L570" s="193">
        <f t="shared" si="45"/>
        <v>5746.58</v>
      </c>
      <c r="M570" s="8"/>
      <c r="N570" s="270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5746.58</v>
      </c>
      <c r="J571" s="89">
        <f t="shared" si="46"/>
        <v>0</v>
      </c>
      <c r="K571" s="89">
        <f t="shared" si="46"/>
        <v>0</v>
      </c>
      <c r="L571" s="89">
        <f t="shared" si="46"/>
        <v>5746.58</v>
      </c>
      <c r="M571" s="8"/>
      <c r="N571" s="270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0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1666.68</v>
      </c>
      <c r="I575" s="87">
        <f>SUM(F575:H575)</f>
        <v>1666.68</v>
      </c>
      <c r="J575" s="24" t="s">
        <v>286</v>
      </c>
      <c r="K575" s="24" t="s">
        <v>286</v>
      </c>
      <c r="L575" s="24" t="s">
        <v>286</v>
      </c>
      <c r="M575" s="8"/>
      <c r="N575" s="270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0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0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0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0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0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0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>
        <v>9273.81</v>
      </c>
      <c r="H582" s="18">
        <v>17222.73</v>
      </c>
      <c r="I582" s="87">
        <f t="shared" si="47"/>
        <v>26496.54</v>
      </c>
      <c r="J582" s="24" t="s">
        <v>286</v>
      </c>
      <c r="K582" s="24" t="s">
        <v>286</v>
      </c>
      <c r="L582" s="24" t="s">
        <v>286</v>
      </c>
      <c r="M582" s="8"/>
      <c r="N582" s="270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0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>
        <v>15114.85</v>
      </c>
      <c r="H584" s="18">
        <v>28070.43</v>
      </c>
      <c r="I584" s="87">
        <f t="shared" si="47"/>
        <v>43185.279999999999</v>
      </c>
      <c r="J584" s="24" t="s">
        <v>286</v>
      </c>
      <c r="K584" s="24" t="s">
        <v>286</v>
      </c>
      <c r="L584" s="24" t="s">
        <v>286</v>
      </c>
      <c r="M584" s="8"/>
      <c r="N584" s="270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0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0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0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/>
      <c r="I591" s="18"/>
      <c r="J591" s="18"/>
      <c r="K591" s="104">
        <f t="shared" ref="K591:K597" si="48">SUM(H591:J591)</f>
        <v>0</v>
      </c>
      <c r="L591" s="24" t="s">
        <v>286</v>
      </c>
      <c r="M591" s="8"/>
      <c r="N591" s="270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>
        <v>1209.27</v>
      </c>
      <c r="J592" s="18">
        <v>2119.13</v>
      </c>
      <c r="K592" s="104">
        <f t="shared" si="48"/>
        <v>3328.4</v>
      </c>
      <c r="L592" s="24" t="s">
        <v>286</v>
      </c>
      <c r="M592" s="8"/>
      <c r="N592" s="270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>
        <v>11584.52</v>
      </c>
      <c r="J593" s="18">
        <v>21513.74</v>
      </c>
      <c r="K593" s="104">
        <f t="shared" si="48"/>
        <v>33098.26</v>
      </c>
      <c r="L593" s="24" t="s">
        <v>286</v>
      </c>
      <c r="M593" s="8"/>
      <c r="N593" s="270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12960.25</v>
      </c>
      <c r="J594" s="18">
        <v>24414.85</v>
      </c>
      <c r="K594" s="104">
        <f t="shared" si="48"/>
        <v>37375.1</v>
      </c>
      <c r="L594" s="24" t="s">
        <v>286</v>
      </c>
      <c r="M594" s="8"/>
      <c r="N594" s="270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>
        <v>2287.2199999999998</v>
      </c>
      <c r="J595" s="18">
        <v>3736.93</v>
      </c>
      <c r="K595" s="104">
        <f t="shared" si="48"/>
        <v>6024.15</v>
      </c>
      <c r="L595" s="24" t="s">
        <v>286</v>
      </c>
      <c r="M595" s="8"/>
      <c r="N595" s="270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0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>
        <v>5908.1</v>
      </c>
      <c r="J597" s="18">
        <v>3956.78</v>
      </c>
      <c r="K597" s="104">
        <f t="shared" si="48"/>
        <v>9864.880000000001</v>
      </c>
      <c r="L597" s="24" t="s">
        <v>286</v>
      </c>
      <c r="M597" s="8"/>
      <c r="N597" s="270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33949.360000000001</v>
      </c>
      <c r="J598" s="108">
        <f>SUM(J591:J597)</f>
        <v>55741.43</v>
      </c>
      <c r="K598" s="108">
        <f>SUM(K591:K597)</f>
        <v>89690.790000000008</v>
      </c>
      <c r="L598" s="24" t="s">
        <v>286</v>
      </c>
      <c r="M598" s="8"/>
      <c r="N598" s="270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0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0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/>
      <c r="I604" s="18">
        <v>18194.669999999998</v>
      </c>
      <c r="J604" s="18">
        <v>33322.04</v>
      </c>
      <c r="K604" s="104">
        <f>SUM(H604:J604)</f>
        <v>51516.71</v>
      </c>
      <c r="L604" s="24" t="s">
        <v>286</v>
      </c>
      <c r="M604" s="8"/>
      <c r="N604" s="270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0</v>
      </c>
      <c r="I605" s="108">
        <f>SUM(I602:I604)</f>
        <v>18194.669999999998</v>
      </c>
      <c r="J605" s="108">
        <f>SUM(J602:J604)</f>
        <v>33322.04</v>
      </c>
      <c r="K605" s="108">
        <f>SUM(K602:K604)</f>
        <v>51516.71</v>
      </c>
      <c r="L605" s="24" t="s">
        <v>286</v>
      </c>
      <c r="M605" s="8"/>
      <c r="N605" s="270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0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13245.78</v>
      </c>
      <c r="G612" s="18">
        <v>3014.07</v>
      </c>
      <c r="H612" s="18"/>
      <c r="I612" s="18"/>
      <c r="J612" s="18"/>
      <c r="K612" s="18"/>
      <c r="L612" s="88">
        <f>SUM(F612:K612)</f>
        <v>16259.85</v>
      </c>
      <c r="M612" s="8"/>
      <c r="N612" s="270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13245.78</v>
      </c>
      <c r="G614" s="108">
        <f t="shared" si="49"/>
        <v>3014.07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16259.85</v>
      </c>
      <c r="M614" s="8"/>
      <c r="N614" s="270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326658.42</v>
      </c>
      <c r="H617" s="109">
        <f>SUM(F52)</f>
        <v>326658.42000000004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16121.150000000001</v>
      </c>
      <c r="H618" s="109">
        <f>SUM(G52)</f>
        <v>16121.15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44395.37</v>
      </c>
      <c r="H619" s="109">
        <f>SUM(H52)</f>
        <v>44395.369999999995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426767.84</v>
      </c>
      <c r="H621" s="109">
        <f>SUM(J52)</f>
        <v>426767.84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259250.30000000002</v>
      </c>
      <c r="H622" s="109">
        <f>F476</f>
        <v>259250.29999999981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426767.84</v>
      </c>
      <c r="H626" s="109">
        <f>J476</f>
        <v>426767.84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5813802.5600000005</v>
      </c>
      <c r="H627" s="104">
        <f>SUM(F468)</f>
        <v>5813802.5599999996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108948.6</v>
      </c>
      <c r="H628" s="104">
        <f>SUM(G468)</f>
        <v>108948.6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159610.1</v>
      </c>
      <c r="H629" s="104">
        <f>SUM(H468)</f>
        <v>159610.1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11272.64</v>
      </c>
      <c r="H631" s="104">
        <f>SUM(J468)</f>
        <v>11272.64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5935845.8100000015</v>
      </c>
      <c r="H632" s="104">
        <f>SUM(F472)</f>
        <v>5935845.8099999996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159610.1</v>
      </c>
      <c r="H633" s="104">
        <f>SUM(H472)</f>
        <v>159610.1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108948.6</v>
      </c>
      <c r="H635" s="104">
        <f>SUM(G472)</f>
        <v>108948.6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11272.64</v>
      </c>
      <c r="H637" s="164">
        <f>SUM(J468)</f>
        <v>11272.64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41419</v>
      </c>
      <c r="H638" s="164">
        <f>SUM(J472)</f>
        <v>41419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279072.08</v>
      </c>
      <c r="H639" s="104">
        <f>SUM(F461)</f>
        <v>279072.08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147695.76</v>
      </c>
      <c r="H640" s="104">
        <f>SUM(G461)</f>
        <v>147695.76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426767.84</v>
      </c>
      <c r="H642" s="104">
        <f>SUM(I461)</f>
        <v>426767.84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11272.64</v>
      </c>
      <c r="H644" s="104">
        <f>H408</f>
        <v>11272.64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11272.64</v>
      </c>
      <c r="H646" s="104">
        <f>L408</f>
        <v>11272.64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89690.790000000008</v>
      </c>
      <c r="H647" s="104">
        <f>L208+L226+L244</f>
        <v>89690.790000000008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51516.71</v>
      </c>
      <c r="H648" s="104">
        <f>(J257+J338)-(J255+J336)</f>
        <v>51516.710000000006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0</v>
      </c>
      <c r="H649" s="104">
        <f>H598</f>
        <v>0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33949.360000000001</v>
      </c>
      <c r="H650" s="104">
        <f>I598</f>
        <v>33949.360000000001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55741.43</v>
      </c>
      <c r="H651" s="104">
        <f>J598</f>
        <v>55741.43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18999.52</v>
      </c>
      <c r="H652" s="104">
        <f>K263+K345</f>
        <v>18999.52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2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0</v>
      </c>
      <c r="G660" s="19">
        <f>(L229+L309+L359)</f>
        <v>1814011.8100000003</v>
      </c>
      <c r="H660" s="19">
        <f>(L247+L328+L360)</f>
        <v>3434075.9200000004</v>
      </c>
      <c r="I660" s="19">
        <f>SUM(F660:H660)</f>
        <v>5248087.7300000004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20083.027999999998</v>
      </c>
      <c r="H661" s="19">
        <f>(L360/IF(SUM(L358:L360)=0,1,SUM(L358:L360))*(SUM(G97:G110)))</f>
        <v>37297.051999999996</v>
      </c>
      <c r="I661" s="19">
        <f>SUM(F661:H661)</f>
        <v>57380.079999999994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0</v>
      </c>
      <c r="G662" s="19">
        <f>(L226+L306)-(J226+J306)</f>
        <v>33949.360000000001</v>
      </c>
      <c r="H662" s="19">
        <f>(L244+L325)-(J244+J325)</f>
        <v>55741.43</v>
      </c>
      <c r="I662" s="19">
        <f>SUM(F662:H662)</f>
        <v>89690.790000000008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58843.18</v>
      </c>
      <c r="H663" s="199">
        <f>SUM(H575:H587)+SUM(J602:J604)+L613</f>
        <v>80281.88</v>
      </c>
      <c r="I663" s="19">
        <f>SUM(F663:H663)</f>
        <v>139125.06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0</v>
      </c>
      <c r="G664" s="19">
        <f>G660-SUM(G661:G663)</f>
        <v>1701136.2420000003</v>
      </c>
      <c r="H664" s="19">
        <f>H660-SUM(H661:H663)</f>
        <v>3260755.5580000002</v>
      </c>
      <c r="I664" s="19">
        <f>I660-SUM(I661:I663)</f>
        <v>4961891.8000000007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0</v>
      </c>
      <c r="G665" s="248">
        <v>83.02</v>
      </c>
      <c r="H665" s="248">
        <v>142.44</v>
      </c>
      <c r="I665" s="19">
        <f>SUM(F665:H665)</f>
        <v>225.45999999999998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 t="e">
        <f>ROUND(F664/F665,2)</f>
        <v>#DIV/0!</v>
      </c>
      <c r="G667" s="19">
        <f>ROUND(G664/G665,2)</f>
        <v>20490.68</v>
      </c>
      <c r="H667" s="19">
        <f>ROUND(H664/H665,2)</f>
        <v>22892.13</v>
      </c>
      <c r="I667" s="19">
        <f>ROUND(I664/I665,2)</f>
        <v>22007.86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-8.83</v>
      </c>
      <c r="I670" s="19">
        <f>SUM(F670:H670)</f>
        <v>-8.83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 t="e">
        <f>ROUND((F664+F669)/(F665+F670),2)</f>
        <v>#DIV/0!</v>
      </c>
      <c r="G672" s="19">
        <f>ROUND((G664+G669)/(G665+G670),2)</f>
        <v>20490.68</v>
      </c>
      <c r="H672" s="19">
        <f>ROUND((H664+H669)/(H665+H670),2)</f>
        <v>24405.03</v>
      </c>
      <c r="I672" s="19">
        <f>ROUND((I664+I669)/(I665+I670),2)</f>
        <v>22904.92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14" sqref="B11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PROFILE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6" t="s">
        <v>778</v>
      </c>
      <c r="B3" s="276"/>
      <c r="C3" s="276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5" t="s">
        <v>777</v>
      </c>
      <c r="C6" s="275"/>
    </row>
    <row r="7" spans="1:3" x14ac:dyDescent="0.2">
      <c r="A7" s="239" t="s">
        <v>780</v>
      </c>
      <c r="B7" s="273" t="s">
        <v>776</v>
      </c>
      <c r="C7" s="274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1424908.21</v>
      </c>
      <c r="C9" s="229">
        <f>'DOE25'!G197+'DOE25'!G215+'DOE25'!G233+'DOE25'!G276+'DOE25'!G295+'DOE25'!G314</f>
        <v>721091.91999999993</v>
      </c>
    </row>
    <row r="10" spans="1:3" x14ac:dyDescent="0.2">
      <c r="A10" t="s">
        <v>773</v>
      </c>
      <c r="B10" s="240">
        <v>1353073.89</v>
      </c>
      <c r="C10" s="240">
        <v>711847.95</v>
      </c>
    </row>
    <row r="11" spans="1:3" x14ac:dyDescent="0.2">
      <c r="A11" t="s">
        <v>774</v>
      </c>
      <c r="B11" s="240">
        <v>29403.32</v>
      </c>
      <c r="C11" s="240">
        <v>5997.99</v>
      </c>
    </row>
    <row r="12" spans="1:3" x14ac:dyDescent="0.2">
      <c r="A12" t="s">
        <v>775</v>
      </c>
      <c r="B12" s="240">
        <v>42431</v>
      </c>
      <c r="C12" s="240">
        <v>3245.98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1424908.21</v>
      </c>
      <c r="C13" s="231">
        <f>SUM(C10:C12)</f>
        <v>721091.91999999993</v>
      </c>
    </row>
    <row r="14" spans="1:3" x14ac:dyDescent="0.2">
      <c r="B14" s="230"/>
      <c r="C14" s="230"/>
    </row>
    <row r="15" spans="1:3" x14ac:dyDescent="0.2">
      <c r="B15" s="275" t="s">
        <v>777</v>
      </c>
      <c r="C15" s="275"/>
    </row>
    <row r="16" spans="1:3" x14ac:dyDescent="0.2">
      <c r="A16" s="239" t="s">
        <v>781</v>
      </c>
      <c r="B16" s="273" t="s">
        <v>701</v>
      </c>
      <c r="C16" s="274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415317.17000000004</v>
      </c>
      <c r="C18" s="229">
        <f>'DOE25'!G198+'DOE25'!G216+'DOE25'!G234+'DOE25'!G277+'DOE25'!G296+'DOE25'!G315</f>
        <v>262241.08999999997</v>
      </c>
    </row>
    <row r="19" spans="1:3" x14ac:dyDescent="0.2">
      <c r="A19" t="s">
        <v>773</v>
      </c>
      <c r="B19" s="240">
        <v>187738.03</v>
      </c>
      <c r="C19" s="240">
        <v>216946.18</v>
      </c>
    </row>
    <row r="20" spans="1:3" x14ac:dyDescent="0.2">
      <c r="A20" t="s">
        <v>774</v>
      </c>
      <c r="B20" s="240">
        <f>214614.14+6965</f>
        <v>221579.14</v>
      </c>
      <c r="C20" s="240">
        <v>44835.91</v>
      </c>
    </row>
    <row r="21" spans="1:3" x14ac:dyDescent="0.2">
      <c r="A21" t="s">
        <v>775</v>
      </c>
      <c r="B21" s="240">
        <v>6000</v>
      </c>
      <c r="C21" s="240">
        <v>459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415317.17000000004</v>
      </c>
      <c r="C22" s="231">
        <f>SUM(C19:C21)</f>
        <v>262241.08999999997</v>
      </c>
    </row>
    <row r="23" spans="1:3" x14ac:dyDescent="0.2">
      <c r="B23" s="230"/>
      <c r="C23" s="230"/>
    </row>
    <row r="24" spans="1:3" x14ac:dyDescent="0.2">
      <c r="B24" s="275" t="s">
        <v>777</v>
      </c>
      <c r="C24" s="275"/>
    </row>
    <row r="25" spans="1:3" x14ac:dyDescent="0.2">
      <c r="A25" s="239" t="s">
        <v>782</v>
      </c>
      <c r="B25" s="273" t="s">
        <v>702</v>
      </c>
      <c r="C25" s="274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116795.02</v>
      </c>
      <c r="C27" s="234">
        <f>'DOE25'!G199+'DOE25'!G217+'DOE25'!G235+'DOE25'!G278+'DOE25'!G297+'DOE25'!G316</f>
        <v>70197.76999999999</v>
      </c>
    </row>
    <row r="28" spans="1:3" x14ac:dyDescent="0.2">
      <c r="A28" t="s">
        <v>773</v>
      </c>
      <c r="B28" s="240">
        <v>116795.02</v>
      </c>
      <c r="C28" s="240">
        <v>70197.77</v>
      </c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116795.02</v>
      </c>
      <c r="C31" s="231">
        <f>SUM(C28:C30)</f>
        <v>70197.77</v>
      </c>
    </row>
    <row r="33" spans="1:3" x14ac:dyDescent="0.2">
      <c r="B33" s="275" t="s">
        <v>777</v>
      </c>
      <c r="C33" s="275"/>
    </row>
    <row r="34" spans="1:3" x14ac:dyDescent="0.2">
      <c r="A34" s="239" t="s">
        <v>783</v>
      </c>
      <c r="B34" s="273" t="s">
        <v>703</v>
      </c>
      <c r="C34" s="274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85192.75</v>
      </c>
      <c r="C36" s="235">
        <f>'DOE25'!G200+'DOE25'!G218+'DOE25'!G236+'DOE25'!G279+'DOE25'!G298+'DOE25'!G317</f>
        <v>11958.95</v>
      </c>
    </row>
    <row r="37" spans="1:3" x14ac:dyDescent="0.2">
      <c r="A37" t="s">
        <v>773</v>
      </c>
      <c r="B37" s="240">
        <v>85192.75</v>
      </c>
      <c r="C37" s="240">
        <v>11958.95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85192.75</v>
      </c>
      <c r="C40" s="231">
        <f>SUM(C37:C39)</f>
        <v>11958.95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B114" sqref="B114"/>
      <selection pane="bottomLeft" activeCell="B114" sqref="B11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784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711</v>
      </c>
      <c r="B2" s="265" t="str">
        <f>'DOE25'!A2</f>
        <v>PROFILE SCHOOL DISTRICT</v>
      </c>
      <c r="C2" s="181"/>
      <c r="D2" s="181" t="s">
        <v>786</v>
      </c>
      <c r="E2" s="181" t="s">
        <v>788</v>
      </c>
      <c r="F2" s="277" t="s">
        <v>815</v>
      </c>
      <c r="G2" s="278"/>
      <c r="H2" s="279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3244896.17</v>
      </c>
      <c r="D5" s="20">
        <f>SUM('DOE25'!L197:L200)+SUM('DOE25'!L215:L218)+SUM('DOE25'!L233:L236)-F5-G5</f>
        <v>3196971.04</v>
      </c>
      <c r="E5" s="243"/>
      <c r="F5" s="255">
        <f>SUM('DOE25'!J197:J200)+SUM('DOE25'!J215:J218)+SUM('DOE25'!J233:J236)</f>
        <v>38485.020000000004</v>
      </c>
      <c r="G5" s="53">
        <f>SUM('DOE25'!K197:K200)+SUM('DOE25'!K215:K218)+SUM('DOE25'!K233:K236)</f>
        <v>9440.11</v>
      </c>
      <c r="H5" s="259"/>
    </row>
    <row r="6" spans="1:9" x14ac:dyDescent="0.2">
      <c r="A6" s="32">
        <v>2100</v>
      </c>
      <c r="B6" t="s">
        <v>795</v>
      </c>
      <c r="C6" s="245">
        <f t="shared" si="0"/>
        <v>274026.86</v>
      </c>
      <c r="D6" s="20">
        <f>'DOE25'!L202+'DOE25'!L220+'DOE25'!L238-F6-G6</f>
        <v>273832.86</v>
      </c>
      <c r="E6" s="243"/>
      <c r="F6" s="255">
        <f>'DOE25'!J202+'DOE25'!J220+'DOE25'!J238</f>
        <v>194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243981.97999999998</v>
      </c>
      <c r="D7" s="20">
        <f>'DOE25'!L203+'DOE25'!L221+'DOE25'!L239-F7-G7</f>
        <v>212946.06999999998</v>
      </c>
      <c r="E7" s="243"/>
      <c r="F7" s="255">
        <f>'DOE25'!J203+'DOE25'!J221+'DOE25'!J239</f>
        <v>496.9</v>
      </c>
      <c r="G7" s="53">
        <f>'DOE25'!K203+'DOE25'!K221+'DOE25'!K239</f>
        <v>30539.010000000002</v>
      </c>
      <c r="H7" s="259"/>
    </row>
    <row r="8" spans="1:9" x14ac:dyDescent="0.2">
      <c r="A8" s="32">
        <v>2300</v>
      </c>
      <c r="B8" t="s">
        <v>796</v>
      </c>
      <c r="C8" s="245">
        <f t="shared" si="0"/>
        <v>177577.7</v>
      </c>
      <c r="D8" s="243"/>
      <c r="E8" s="20">
        <f>'DOE25'!L204+'DOE25'!L222+'DOE25'!L240-F8-G8-D9-D11</f>
        <v>169756.96000000002</v>
      </c>
      <c r="F8" s="255">
        <f>'DOE25'!J204+'DOE25'!J222+'DOE25'!J240</f>
        <v>0</v>
      </c>
      <c r="G8" s="53">
        <f>'DOE25'!K204+'DOE25'!K222+'DOE25'!K240</f>
        <v>7820.74</v>
      </c>
      <c r="H8" s="259"/>
    </row>
    <row r="9" spans="1:9" x14ac:dyDescent="0.2">
      <c r="A9" s="32">
        <v>2310</v>
      </c>
      <c r="B9" t="s">
        <v>812</v>
      </c>
      <c r="C9" s="245">
        <f t="shared" si="0"/>
        <v>65509.39</v>
      </c>
      <c r="D9" s="244">
        <v>65509.39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8535</v>
      </c>
      <c r="D10" s="243"/>
      <c r="E10" s="244">
        <v>8535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77555.05</v>
      </c>
      <c r="D11" s="244">
        <v>77555.05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398052.88</v>
      </c>
      <c r="D12" s="20">
        <f>'DOE25'!L205+'DOE25'!L223+'DOE25'!L241-F12-G12</f>
        <v>392627.69</v>
      </c>
      <c r="E12" s="243"/>
      <c r="F12" s="255">
        <f>'DOE25'!J205+'DOE25'!J223+'DOE25'!J241</f>
        <v>0</v>
      </c>
      <c r="G12" s="53">
        <f>'DOE25'!K205+'DOE25'!K223+'DOE25'!K241</f>
        <v>5425.19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408238.20999999996</v>
      </c>
      <c r="D14" s="20">
        <f>'DOE25'!L207+'DOE25'!L225+'DOE25'!L243-F14-G14</f>
        <v>403276.42</v>
      </c>
      <c r="E14" s="243"/>
      <c r="F14" s="255">
        <f>'DOE25'!J207+'DOE25'!J225+'DOE25'!J243</f>
        <v>4961.79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89690.790000000008</v>
      </c>
      <c r="D15" s="20">
        <f>'DOE25'!L208+'DOE25'!L226+'DOE25'!L244-F15-G15</f>
        <v>89690.790000000008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913481.26</v>
      </c>
      <c r="D25" s="243"/>
      <c r="E25" s="243"/>
      <c r="F25" s="258"/>
      <c r="G25" s="256"/>
      <c r="H25" s="257">
        <f>'DOE25'!L260+'DOE25'!L261+'DOE25'!L341+'DOE25'!L342</f>
        <v>913481.26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108948.6</v>
      </c>
      <c r="D29" s="20">
        <f>'DOE25'!L358+'DOE25'!L359+'DOE25'!L360-'DOE25'!I367-F29-G29</f>
        <v>108948.6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159610.1</v>
      </c>
      <c r="D31" s="20">
        <f>'DOE25'!L290+'DOE25'!L309+'DOE25'!L328+'DOE25'!L333+'DOE25'!L334+'DOE25'!L335-F31-G31</f>
        <v>150812.06</v>
      </c>
      <c r="E31" s="243"/>
      <c r="F31" s="255">
        <f>'DOE25'!J290+'DOE25'!J309+'DOE25'!J328+'DOE25'!J333+'DOE25'!J334+'DOE25'!J335</f>
        <v>7379</v>
      </c>
      <c r="G31" s="53">
        <f>'DOE25'!K290+'DOE25'!K309+'DOE25'!K328+'DOE25'!K333+'DOE25'!K334+'DOE25'!K335</f>
        <v>1419.04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4972169.9699999988</v>
      </c>
      <c r="E33" s="246">
        <f>SUM(E5:E31)</f>
        <v>178291.96000000002</v>
      </c>
      <c r="F33" s="246">
        <f>SUM(F5:F31)</f>
        <v>51516.710000000006</v>
      </c>
      <c r="G33" s="246">
        <f>SUM(G5:G31)</f>
        <v>54644.090000000004</v>
      </c>
      <c r="H33" s="246">
        <f>SUM(H5:H31)</f>
        <v>913481.26</v>
      </c>
    </row>
    <row r="35" spans="2:8" ht="12" thickBot="1" x14ac:dyDescent="0.25">
      <c r="B35" s="253" t="s">
        <v>841</v>
      </c>
      <c r="D35" s="254">
        <f>E33</f>
        <v>178291.96000000002</v>
      </c>
      <c r="E35" s="249"/>
    </row>
    <row r="36" spans="2:8" ht="12" thickTop="1" x14ac:dyDescent="0.2">
      <c r="B36" t="s">
        <v>809</v>
      </c>
      <c r="D36" s="20">
        <f>D33</f>
        <v>4972169.9699999988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B114" sqref="B114"/>
      <selection pane="bottomLeft" activeCell="B114" sqref="B11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PROFILE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286613.11</v>
      </c>
      <c r="D8" s="95">
        <f>'DOE25'!G9</f>
        <v>10204.9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385348.84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2680.91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41419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10505.37</v>
      </c>
      <c r="D12" s="95">
        <f>'DOE25'!G13</f>
        <v>5904.3</v>
      </c>
      <c r="E12" s="95">
        <f>'DOE25'!H13</f>
        <v>44395.37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7629.03</v>
      </c>
      <c r="D13" s="95">
        <f>'DOE25'!G14</f>
        <v>11.95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19230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326658.42</v>
      </c>
      <c r="D18" s="41">
        <f>SUM(D8:D17)</f>
        <v>16121.150000000001</v>
      </c>
      <c r="E18" s="41">
        <f>SUM(E8:E17)</f>
        <v>44395.37</v>
      </c>
      <c r="F18" s="41">
        <f>SUM(F8:F17)</f>
        <v>0</v>
      </c>
      <c r="G18" s="41">
        <f>SUM(G8:G17)</f>
        <v>426767.84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902.28</v>
      </c>
      <c r="E21" s="95">
        <f>'DOE25'!H22</f>
        <v>43197.63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26459.07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40949.050000000003</v>
      </c>
      <c r="D23" s="95">
        <f>'DOE25'!G24</f>
        <v>0</v>
      </c>
      <c r="E23" s="95">
        <f>'DOE25'!H24</f>
        <v>1197.74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13470.9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1747.97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67408.12</v>
      </c>
      <c r="D31" s="41">
        <f>SUM(D21:D30)</f>
        <v>16121.15</v>
      </c>
      <c r="E31" s="41">
        <f>SUM(E21:E30)</f>
        <v>44395.369999999995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19230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426767.84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240020.30000000002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259250.30000000002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426767.84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326658.42000000004</v>
      </c>
      <c r="D51" s="41">
        <f>D50+D31</f>
        <v>16121.15</v>
      </c>
      <c r="E51" s="41">
        <f>E50+E31</f>
        <v>44395.369999999995</v>
      </c>
      <c r="F51" s="41">
        <f>F50+F31</f>
        <v>0</v>
      </c>
      <c r="G51" s="41">
        <f>G50+G31</f>
        <v>426767.84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4024731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81449.33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369.69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11272.64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57380.08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63142.289999999994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144961.31</v>
      </c>
      <c r="D62" s="130">
        <f>SUM(D57:D61)</f>
        <v>57380.08</v>
      </c>
      <c r="E62" s="130">
        <f>SUM(E57:E61)</f>
        <v>0</v>
      </c>
      <c r="F62" s="130">
        <f>SUM(F57:F61)</f>
        <v>0</v>
      </c>
      <c r="G62" s="130">
        <f>SUM(G57:G61)</f>
        <v>11272.64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4169692.31</v>
      </c>
      <c r="D63" s="22">
        <f>D56+D62</f>
        <v>57380.08</v>
      </c>
      <c r="E63" s="22">
        <f>E56+E62</f>
        <v>0</v>
      </c>
      <c r="F63" s="22">
        <f>F56+F62</f>
        <v>0</v>
      </c>
      <c r="G63" s="22">
        <f>G56+G62</f>
        <v>11272.64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543339.9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694625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1417.74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1239382.6399999999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366886.36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6360.8000000000011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16999.45</v>
      </c>
      <c r="D77" s="95">
        <f>SUM('DOE25'!G131:G135)</f>
        <v>1218.6199999999999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390246.61</v>
      </c>
      <c r="D78" s="130">
        <f>SUM(D72:D77)</f>
        <v>1218.6199999999999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1629629.25</v>
      </c>
      <c r="D81" s="130">
        <f>SUM(D79:D80)+D78+D70</f>
        <v>1218.6199999999999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14000.97</v>
      </c>
      <c r="D88" s="95">
        <f>SUM('DOE25'!G153:G161)</f>
        <v>31350.38</v>
      </c>
      <c r="E88" s="95">
        <f>SUM('DOE25'!H153:H161)</f>
        <v>159610.1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480.03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14481</v>
      </c>
      <c r="D91" s="131">
        <f>SUM(D85:D90)</f>
        <v>31350.38</v>
      </c>
      <c r="E91" s="131">
        <f>SUM(E85:E90)</f>
        <v>159610.1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18999.52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18999.52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5813802.5600000005</v>
      </c>
      <c r="D104" s="86">
        <f>D63+D81+D91+D103</f>
        <v>108948.6</v>
      </c>
      <c r="E104" s="86">
        <f>E63+E81+E91+E103</f>
        <v>159610.1</v>
      </c>
      <c r="F104" s="86">
        <f>F63+F81+F91+F103</f>
        <v>0</v>
      </c>
      <c r="G104" s="86">
        <f>G63+G81+G103</f>
        <v>11272.64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2180943.8600000003</v>
      </c>
      <c r="D109" s="24" t="s">
        <v>286</v>
      </c>
      <c r="E109" s="95">
        <f>('DOE25'!L276)+('DOE25'!L295)+('DOE25'!L314)</f>
        <v>78804.969999999987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671812.82</v>
      </c>
      <c r="D110" s="24" t="s">
        <v>286</v>
      </c>
      <c r="E110" s="95">
        <f>('DOE25'!L277)+('DOE25'!L296)+('DOE25'!L315)</f>
        <v>80805.13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242002.46999999997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150137.01999999999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3244896.1700000004</v>
      </c>
      <c r="D115" s="86">
        <f>SUM(D109:D114)</f>
        <v>0</v>
      </c>
      <c r="E115" s="86">
        <f>SUM(E109:E114)</f>
        <v>159610.09999999998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274026.86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243981.97999999998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320642.14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398052.88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408238.20999999996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89690.790000000008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108948.6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1734632.8599999999</v>
      </c>
      <c r="D128" s="86">
        <f>SUM(D118:D127)</f>
        <v>108948.6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645000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268481.26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41419</v>
      </c>
    </row>
    <row r="135" spans="1:7" x14ac:dyDescent="0.2">
      <c r="A135" t="s">
        <v>233</v>
      </c>
      <c r="B135" s="32" t="s">
        <v>234</v>
      </c>
      <c r="C135" s="95">
        <f>'DOE25'!L263</f>
        <v>18999.52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7114.3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4158.34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-11272.64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23836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956316.78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41419</v>
      </c>
    </row>
    <row r="145" spans="1:9" ht="12.75" thickTop="1" thickBot="1" x14ac:dyDescent="0.25">
      <c r="A145" s="33" t="s">
        <v>244</v>
      </c>
      <c r="C145" s="86">
        <f>(C115+C128+C144)</f>
        <v>5935845.8100000005</v>
      </c>
      <c r="D145" s="86">
        <f>(D115+D128+D144)</f>
        <v>108948.6</v>
      </c>
      <c r="E145" s="86">
        <f>(E115+E128+E144)</f>
        <v>159610.09999999998</v>
      </c>
      <c r="F145" s="86">
        <f>(F115+F128+F144)</f>
        <v>0</v>
      </c>
      <c r="G145" s="86">
        <f>(G115+G128+G144)</f>
        <v>41419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01/07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01/27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12948800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7095000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7095000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645000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645000</v>
      </c>
    </row>
    <row r="159" spans="1:9" x14ac:dyDescent="0.2">
      <c r="A159" s="22" t="s">
        <v>35</v>
      </c>
      <c r="B159" s="137">
        <f>'DOE25'!F498</f>
        <v>6450000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6450000</v>
      </c>
    </row>
    <row r="160" spans="1:9" x14ac:dyDescent="0.2">
      <c r="A160" s="22" t="s">
        <v>36</v>
      </c>
      <c r="B160" s="137">
        <f>'DOE25'!F499</f>
        <v>904244.56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904244.56</v>
      </c>
    </row>
    <row r="161" spans="1:7" x14ac:dyDescent="0.2">
      <c r="A161" s="22" t="s">
        <v>37</v>
      </c>
      <c r="B161" s="137">
        <f>'DOE25'!F500</f>
        <v>7354244.5600000005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7354244.5600000005</v>
      </c>
    </row>
    <row r="162" spans="1:7" x14ac:dyDescent="0.2">
      <c r="A162" s="22" t="s">
        <v>38</v>
      </c>
      <c r="B162" s="137">
        <f>'DOE25'!F501</f>
        <v>645000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645000</v>
      </c>
    </row>
    <row r="163" spans="1:7" x14ac:dyDescent="0.2">
      <c r="A163" s="22" t="s">
        <v>39</v>
      </c>
      <c r="B163" s="137">
        <f>'DOE25'!F502</f>
        <v>198456.26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198456.26</v>
      </c>
    </row>
    <row r="164" spans="1:7" x14ac:dyDescent="0.2">
      <c r="A164" s="22" t="s">
        <v>246</v>
      </c>
      <c r="B164" s="137">
        <f>'DOE25'!F503</f>
        <v>843456.26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843456.26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4" workbookViewId="0">
      <selection activeCell="B114" sqref="B11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734</v>
      </c>
      <c r="B1" s="281"/>
      <c r="C1" s="281"/>
      <c r="D1" s="281"/>
    </row>
    <row r="2" spans="1:4" x14ac:dyDescent="0.2">
      <c r="A2" s="187" t="s">
        <v>711</v>
      </c>
      <c r="B2" s="186" t="str">
        <f>'DOE25'!A2</f>
        <v>PROFILE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698</v>
      </c>
      <c r="C5" s="179">
        <f>IF('DOE25'!G665+'DOE25'!G670=0,0,ROUND('DOE25'!G672,0))</f>
        <v>20491</v>
      </c>
    </row>
    <row r="6" spans="1:4" x14ac:dyDescent="0.2">
      <c r="B6" t="s">
        <v>62</v>
      </c>
      <c r="C6" s="179">
        <f>IF('DOE25'!H665+'DOE25'!H670=0,0,ROUND('DOE25'!H672,0))</f>
        <v>24405</v>
      </c>
    </row>
    <row r="7" spans="1:4" x14ac:dyDescent="0.2">
      <c r="B7" t="s">
        <v>699</v>
      </c>
      <c r="C7" s="179">
        <f>IF('DOE25'!I665+'DOE25'!I670=0,0,ROUND('DOE25'!I672,0))</f>
        <v>22905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2259749</v>
      </c>
      <c r="D10" s="182">
        <f>ROUND((C10/$C$28)*100,1)</f>
        <v>41.2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752618</v>
      </c>
      <c r="D11" s="182">
        <f>ROUND((C11/$C$28)*100,1)</f>
        <v>13.7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242002</v>
      </c>
      <c r="D12" s="182">
        <f>ROUND((C12/$C$28)*100,1)</f>
        <v>4.4000000000000004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150137</v>
      </c>
      <c r="D13" s="182">
        <f>ROUND((C13/$C$28)*100,1)</f>
        <v>2.7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274027</v>
      </c>
      <c r="D15" s="182">
        <f t="shared" ref="D15:D27" si="0">ROUND((C15/$C$28)*100,1)</f>
        <v>5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243982</v>
      </c>
      <c r="D16" s="182">
        <f t="shared" si="0"/>
        <v>4.4000000000000004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320642</v>
      </c>
      <c r="D17" s="182">
        <f t="shared" si="0"/>
        <v>5.8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398053</v>
      </c>
      <c r="D18" s="182">
        <f t="shared" si="0"/>
        <v>7.3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408238</v>
      </c>
      <c r="D20" s="182">
        <f t="shared" si="0"/>
        <v>7.4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89691</v>
      </c>
      <c r="D21" s="182">
        <f t="shared" si="0"/>
        <v>1.6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268481</v>
      </c>
      <c r="D25" s="182">
        <f t="shared" si="0"/>
        <v>4.9000000000000004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23836</v>
      </c>
      <c r="D26" s="182">
        <f t="shared" si="0"/>
        <v>0.4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51568.92</v>
      </c>
      <c r="D27" s="182">
        <f t="shared" si="0"/>
        <v>0.9</v>
      </c>
    </row>
    <row r="28" spans="1:4" x14ac:dyDescent="0.2">
      <c r="B28" s="187" t="s">
        <v>717</v>
      </c>
      <c r="C28" s="180">
        <f>SUM(C10:C27)</f>
        <v>5483024.9199999999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5483024.9199999999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645000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4024731</v>
      </c>
      <c r="D35" s="182">
        <f t="shared" ref="D35:D40" si="1">ROUND((C35/$C$41)*100,1)</f>
        <v>66.900000000000006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156233.94999999925</v>
      </c>
      <c r="D36" s="182">
        <f t="shared" si="1"/>
        <v>2.6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1237965</v>
      </c>
      <c r="D37" s="182">
        <f t="shared" si="1"/>
        <v>20.6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392883</v>
      </c>
      <c r="D38" s="182">
        <f t="shared" si="1"/>
        <v>6.5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205441</v>
      </c>
      <c r="D39" s="182">
        <f t="shared" si="1"/>
        <v>3.4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6017253.9499999993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B114" sqref="B114"/>
      <selection pane="bottomLeft" activeCell="B114" sqref="B11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764</v>
      </c>
      <c r="B1" s="291"/>
      <c r="C1" s="291"/>
      <c r="D1" s="291"/>
      <c r="E1" s="291"/>
      <c r="F1" s="291"/>
      <c r="G1" s="291"/>
      <c r="H1" s="291"/>
      <c r="I1" s="291"/>
      <c r="J1" s="213"/>
      <c r="K1" s="213"/>
      <c r="L1" s="213"/>
      <c r="M1" s="214"/>
    </row>
    <row r="2" spans="1:26" ht="12.75" x14ac:dyDescent="0.2">
      <c r="A2" s="298" t="s">
        <v>761</v>
      </c>
      <c r="B2" s="299"/>
      <c r="C2" s="299"/>
      <c r="D2" s="299"/>
      <c r="E2" s="299"/>
      <c r="F2" s="294" t="str">
        <f>'DOE25'!A2</f>
        <v>PROFILE SCHOOL DISTRICT</v>
      </c>
      <c r="G2" s="295"/>
      <c r="H2" s="295"/>
      <c r="I2" s="295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2" t="s">
        <v>765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8"/>
      <c r="B4" s="219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1"/>
      <c r="O29" s="211"/>
      <c r="P29" s="289"/>
      <c r="Q29" s="289"/>
      <c r="R29" s="289"/>
      <c r="S29" s="289"/>
      <c r="T29" s="289"/>
      <c r="U29" s="289"/>
      <c r="V29" s="289"/>
      <c r="W29" s="289"/>
      <c r="X29" s="289"/>
      <c r="Y29" s="289"/>
      <c r="Z29" s="289"/>
      <c r="AA29" s="207"/>
      <c r="AB29" s="207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07"/>
      <c r="AO29" s="207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07"/>
      <c r="BB29" s="207"/>
      <c r="BC29" s="288"/>
      <c r="BD29" s="288"/>
      <c r="BE29" s="288"/>
      <c r="BF29" s="288"/>
      <c r="BG29" s="288"/>
      <c r="BH29" s="288"/>
      <c r="BI29" s="288"/>
      <c r="BJ29" s="288"/>
      <c r="BK29" s="288"/>
      <c r="BL29" s="288"/>
      <c r="BM29" s="288"/>
      <c r="BN29" s="207"/>
      <c r="BO29" s="207"/>
      <c r="BP29" s="288"/>
      <c r="BQ29" s="288"/>
      <c r="BR29" s="288"/>
      <c r="BS29" s="288"/>
      <c r="BT29" s="288"/>
      <c r="BU29" s="288"/>
      <c r="BV29" s="288"/>
      <c r="BW29" s="288"/>
      <c r="BX29" s="288"/>
      <c r="BY29" s="288"/>
      <c r="BZ29" s="288"/>
      <c r="CA29" s="207"/>
      <c r="CB29" s="207"/>
      <c r="CC29" s="288"/>
      <c r="CD29" s="288"/>
      <c r="CE29" s="288"/>
      <c r="CF29" s="288"/>
      <c r="CG29" s="288"/>
      <c r="CH29" s="288"/>
      <c r="CI29" s="288"/>
      <c r="CJ29" s="288"/>
      <c r="CK29" s="288"/>
      <c r="CL29" s="288"/>
      <c r="CM29" s="288"/>
      <c r="CN29" s="207"/>
      <c r="CO29" s="207"/>
      <c r="CP29" s="288"/>
      <c r="CQ29" s="288"/>
      <c r="CR29" s="288"/>
      <c r="CS29" s="288"/>
      <c r="CT29" s="288"/>
      <c r="CU29" s="288"/>
      <c r="CV29" s="288"/>
      <c r="CW29" s="288"/>
      <c r="CX29" s="288"/>
      <c r="CY29" s="288"/>
      <c r="CZ29" s="288"/>
      <c r="DA29" s="207"/>
      <c r="DB29" s="207"/>
      <c r="DC29" s="288"/>
      <c r="DD29" s="288"/>
      <c r="DE29" s="288"/>
      <c r="DF29" s="288"/>
      <c r="DG29" s="288"/>
      <c r="DH29" s="288"/>
      <c r="DI29" s="288"/>
      <c r="DJ29" s="288"/>
      <c r="DK29" s="288"/>
      <c r="DL29" s="288"/>
      <c r="DM29" s="288"/>
      <c r="DN29" s="207"/>
      <c r="DO29" s="207"/>
      <c r="DP29" s="288"/>
      <c r="DQ29" s="288"/>
      <c r="DR29" s="288"/>
      <c r="DS29" s="288"/>
      <c r="DT29" s="288"/>
      <c r="DU29" s="288"/>
      <c r="DV29" s="288"/>
      <c r="DW29" s="288"/>
      <c r="DX29" s="288"/>
      <c r="DY29" s="288"/>
      <c r="DZ29" s="288"/>
      <c r="EA29" s="207"/>
      <c r="EB29" s="207"/>
      <c r="EC29" s="288"/>
      <c r="ED29" s="288"/>
      <c r="EE29" s="288"/>
      <c r="EF29" s="288"/>
      <c r="EG29" s="288"/>
      <c r="EH29" s="288"/>
      <c r="EI29" s="288"/>
      <c r="EJ29" s="288"/>
      <c r="EK29" s="288"/>
      <c r="EL29" s="288"/>
      <c r="EM29" s="288"/>
      <c r="EN29" s="207"/>
      <c r="EO29" s="207"/>
      <c r="EP29" s="288"/>
      <c r="EQ29" s="288"/>
      <c r="ER29" s="288"/>
      <c r="ES29" s="288"/>
      <c r="ET29" s="288"/>
      <c r="EU29" s="288"/>
      <c r="EV29" s="288"/>
      <c r="EW29" s="288"/>
      <c r="EX29" s="288"/>
      <c r="EY29" s="288"/>
      <c r="EZ29" s="288"/>
      <c r="FA29" s="207"/>
      <c r="FB29" s="207"/>
      <c r="FC29" s="288"/>
      <c r="FD29" s="288"/>
      <c r="FE29" s="288"/>
      <c r="FF29" s="288"/>
      <c r="FG29" s="288"/>
      <c r="FH29" s="288"/>
      <c r="FI29" s="288"/>
      <c r="FJ29" s="288"/>
      <c r="FK29" s="288"/>
      <c r="FL29" s="288"/>
      <c r="FM29" s="288"/>
      <c r="FN29" s="207"/>
      <c r="FO29" s="207"/>
      <c r="FP29" s="288"/>
      <c r="FQ29" s="288"/>
      <c r="FR29" s="288"/>
      <c r="FS29" s="288"/>
      <c r="FT29" s="288"/>
      <c r="FU29" s="288"/>
      <c r="FV29" s="288"/>
      <c r="FW29" s="288"/>
      <c r="FX29" s="288"/>
      <c r="FY29" s="288"/>
      <c r="FZ29" s="288"/>
      <c r="GA29" s="207"/>
      <c r="GB29" s="207"/>
      <c r="GC29" s="288"/>
      <c r="GD29" s="288"/>
      <c r="GE29" s="288"/>
      <c r="GF29" s="288"/>
      <c r="GG29" s="288"/>
      <c r="GH29" s="288"/>
      <c r="GI29" s="288"/>
      <c r="GJ29" s="288"/>
      <c r="GK29" s="288"/>
      <c r="GL29" s="288"/>
      <c r="GM29" s="288"/>
      <c r="GN29" s="207"/>
      <c r="GO29" s="207"/>
      <c r="GP29" s="288"/>
      <c r="GQ29" s="288"/>
      <c r="GR29" s="288"/>
      <c r="GS29" s="288"/>
      <c r="GT29" s="288"/>
      <c r="GU29" s="288"/>
      <c r="GV29" s="288"/>
      <c r="GW29" s="288"/>
      <c r="GX29" s="288"/>
      <c r="GY29" s="288"/>
      <c r="GZ29" s="288"/>
      <c r="HA29" s="207"/>
      <c r="HB29" s="207"/>
      <c r="HC29" s="288"/>
      <c r="HD29" s="288"/>
      <c r="HE29" s="288"/>
      <c r="HF29" s="288"/>
      <c r="HG29" s="288"/>
      <c r="HH29" s="288"/>
      <c r="HI29" s="288"/>
      <c r="HJ29" s="288"/>
      <c r="HK29" s="288"/>
      <c r="HL29" s="288"/>
      <c r="HM29" s="288"/>
      <c r="HN29" s="207"/>
      <c r="HO29" s="207"/>
      <c r="HP29" s="288"/>
      <c r="HQ29" s="288"/>
      <c r="HR29" s="288"/>
      <c r="HS29" s="288"/>
      <c r="HT29" s="288"/>
      <c r="HU29" s="288"/>
      <c r="HV29" s="288"/>
      <c r="HW29" s="288"/>
      <c r="HX29" s="288"/>
      <c r="HY29" s="288"/>
      <c r="HZ29" s="288"/>
      <c r="IA29" s="207"/>
      <c r="IB29" s="207"/>
      <c r="IC29" s="288"/>
      <c r="ID29" s="288"/>
      <c r="IE29" s="288"/>
      <c r="IF29" s="288"/>
      <c r="IG29" s="288"/>
      <c r="IH29" s="288"/>
      <c r="II29" s="288"/>
      <c r="IJ29" s="288"/>
      <c r="IK29" s="288"/>
      <c r="IL29" s="288"/>
      <c r="IM29" s="288"/>
      <c r="IN29" s="207"/>
      <c r="IO29" s="207"/>
      <c r="IP29" s="288"/>
      <c r="IQ29" s="288"/>
      <c r="IR29" s="288"/>
      <c r="IS29" s="288"/>
      <c r="IT29" s="288"/>
      <c r="IU29" s="288"/>
      <c r="IV29" s="288"/>
    </row>
    <row r="30" spans="1:256" x14ac:dyDescent="0.2">
      <c r="A30" s="218"/>
      <c r="B30" s="219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1"/>
      <c r="O30" s="211"/>
      <c r="P30" s="289"/>
      <c r="Q30" s="289"/>
      <c r="R30" s="289"/>
      <c r="S30" s="289"/>
      <c r="T30" s="289"/>
      <c r="U30" s="289"/>
      <c r="V30" s="289"/>
      <c r="W30" s="289"/>
      <c r="X30" s="289"/>
      <c r="Y30" s="289"/>
      <c r="Z30" s="289"/>
      <c r="AA30" s="207"/>
      <c r="AB30" s="207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07"/>
      <c r="AO30" s="207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07"/>
      <c r="BB30" s="207"/>
      <c r="BC30" s="288"/>
      <c r="BD30" s="288"/>
      <c r="BE30" s="288"/>
      <c r="BF30" s="288"/>
      <c r="BG30" s="288"/>
      <c r="BH30" s="288"/>
      <c r="BI30" s="288"/>
      <c r="BJ30" s="288"/>
      <c r="BK30" s="288"/>
      <c r="BL30" s="288"/>
      <c r="BM30" s="288"/>
      <c r="BN30" s="207"/>
      <c r="BO30" s="207"/>
      <c r="BP30" s="288"/>
      <c r="BQ30" s="288"/>
      <c r="BR30" s="288"/>
      <c r="BS30" s="288"/>
      <c r="BT30" s="288"/>
      <c r="BU30" s="288"/>
      <c r="BV30" s="288"/>
      <c r="BW30" s="288"/>
      <c r="BX30" s="288"/>
      <c r="BY30" s="288"/>
      <c r="BZ30" s="288"/>
      <c r="CA30" s="207"/>
      <c r="CB30" s="207"/>
      <c r="CC30" s="288"/>
      <c r="CD30" s="288"/>
      <c r="CE30" s="288"/>
      <c r="CF30" s="288"/>
      <c r="CG30" s="288"/>
      <c r="CH30" s="288"/>
      <c r="CI30" s="288"/>
      <c r="CJ30" s="288"/>
      <c r="CK30" s="288"/>
      <c r="CL30" s="288"/>
      <c r="CM30" s="288"/>
      <c r="CN30" s="207"/>
      <c r="CO30" s="207"/>
      <c r="CP30" s="288"/>
      <c r="CQ30" s="288"/>
      <c r="CR30" s="288"/>
      <c r="CS30" s="288"/>
      <c r="CT30" s="288"/>
      <c r="CU30" s="288"/>
      <c r="CV30" s="288"/>
      <c r="CW30" s="288"/>
      <c r="CX30" s="288"/>
      <c r="CY30" s="288"/>
      <c r="CZ30" s="288"/>
      <c r="DA30" s="207"/>
      <c r="DB30" s="207"/>
      <c r="DC30" s="288"/>
      <c r="DD30" s="288"/>
      <c r="DE30" s="288"/>
      <c r="DF30" s="288"/>
      <c r="DG30" s="288"/>
      <c r="DH30" s="288"/>
      <c r="DI30" s="288"/>
      <c r="DJ30" s="288"/>
      <c r="DK30" s="288"/>
      <c r="DL30" s="288"/>
      <c r="DM30" s="288"/>
      <c r="DN30" s="207"/>
      <c r="DO30" s="207"/>
      <c r="DP30" s="288"/>
      <c r="DQ30" s="288"/>
      <c r="DR30" s="288"/>
      <c r="DS30" s="288"/>
      <c r="DT30" s="288"/>
      <c r="DU30" s="288"/>
      <c r="DV30" s="288"/>
      <c r="DW30" s="288"/>
      <c r="DX30" s="288"/>
      <c r="DY30" s="288"/>
      <c r="DZ30" s="288"/>
      <c r="EA30" s="207"/>
      <c r="EB30" s="207"/>
      <c r="EC30" s="288"/>
      <c r="ED30" s="288"/>
      <c r="EE30" s="288"/>
      <c r="EF30" s="288"/>
      <c r="EG30" s="288"/>
      <c r="EH30" s="288"/>
      <c r="EI30" s="288"/>
      <c r="EJ30" s="288"/>
      <c r="EK30" s="288"/>
      <c r="EL30" s="288"/>
      <c r="EM30" s="288"/>
      <c r="EN30" s="207"/>
      <c r="EO30" s="207"/>
      <c r="EP30" s="288"/>
      <c r="EQ30" s="288"/>
      <c r="ER30" s="288"/>
      <c r="ES30" s="288"/>
      <c r="ET30" s="288"/>
      <c r="EU30" s="288"/>
      <c r="EV30" s="288"/>
      <c r="EW30" s="288"/>
      <c r="EX30" s="288"/>
      <c r="EY30" s="288"/>
      <c r="EZ30" s="288"/>
      <c r="FA30" s="207"/>
      <c r="FB30" s="207"/>
      <c r="FC30" s="288"/>
      <c r="FD30" s="288"/>
      <c r="FE30" s="288"/>
      <c r="FF30" s="288"/>
      <c r="FG30" s="288"/>
      <c r="FH30" s="288"/>
      <c r="FI30" s="288"/>
      <c r="FJ30" s="288"/>
      <c r="FK30" s="288"/>
      <c r="FL30" s="288"/>
      <c r="FM30" s="288"/>
      <c r="FN30" s="207"/>
      <c r="FO30" s="207"/>
      <c r="FP30" s="288"/>
      <c r="FQ30" s="288"/>
      <c r="FR30" s="288"/>
      <c r="FS30" s="288"/>
      <c r="FT30" s="288"/>
      <c r="FU30" s="288"/>
      <c r="FV30" s="288"/>
      <c r="FW30" s="288"/>
      <c r="FX30" s="288"/>
      <c r="FY30" s="288"/>
      <c r="FZ30" s="288"/>
      <c r="GA30" s="207"/>
      <c r="GB30" s="207"/>
      <c r="GC30" s="288"/>
      <c r="GD30" s="288"/>
      <c r="GE30" s="288"/>
      <c r="GF30" s="288"/>
      <c r="GG30" s="288"/>
      <c r="GH30" s="288"/>
      <c r="GI30" s="288"/>
      <c r="GJ30" s="288"/>
      <c r="GK30" s="288"/>
      <c r="GL30" s="288"/>
      <c r="GM30" s="288"/>
      <c r="GN30" s="207"/>
      <c r="GO30" s="207"/>
      <c r="GP30" s="288"/>
      <c r="GQ30" s="288"/>
      <c r="GR30" s="288"/>
      <c r="GS30" s="288"/>
      <c r="GT30" s="288"/>
      <c r="GU30" s="288"/>
      <c r="GV30" s="288"/>
      <c r="GW30" s="288"/>
      <c r="GX30" s="288"/>
      <c r="GY30" s="288"/>
      <c r="GZ30" s="288"/>
      <c r="HA30" s="207"/>
      <c r="HB30" s="207"/>
      <c r="HC30" s="288"/>
      <c r="HD30" s="288"/>
      <c r="HE30" s="288"/>
      <c r="HF30" s="288"/>
      <c r="HG30" s="288"/>
      <c r="HH30" s="288"/>
      <c r="HI30" s="288"/>
      <c r="HJ30" s="288"/>
      <c r="HK30" s="288"/>
      <c r="HL30" s="288"/>
      <c r="HM30" s="288"/>
      <c r="HN30" s="207"/>
      <c r="HO30" s="207"/>
      <c r="HP30" s="288"/>
      <c r="HQ30" s="288"/>
      <c r="HR30" s="288"/>
      <c r="HS30" s="288"/>
      <c r="HT30" s="288"/>
      <c r="HU30" s="288"/>
      <c r="HV30" s="288"/>
      <c r="HW30" s="288"/>
      <c r="HX30" s="288"/>
      <c r="HY30" s="288"/>
      <c r="HZ30" s="288"/>
      <c r="IA30" s="207"/>
      <c r="IB30" s="207"/>
      <c r="IC30" s="288"/>
      <c r="ID30" s="288"/>
      <c r="IE30" s="288"/>
      <c r="IF30" s="288"/>
      <c r="IG30" s="288"/>
      <c r="IH30" s="288"/>
      <c r="II30" s="288"/>
      <c r="IJ30" s="288"/>
      <c r="IK30" s="288"/>
      <c r="IL30" s="288"/>
      <c r="IM30" s="288"/>
      <c r="IN30" s="207"/>
      <c r="IO30" s="207"/>
      <c r="IP30" s="288"/>
      <c r="IQ30" s="288"/>
      <c r="IR30" s="288"/>
      <c r="IS30" s="288"/>
      <c r="IT30" s="288"/>
      <c r="IU30" s="288"/>
      <c r="IV30" s="288"/>
    </row>
    <row r="31" spans="1:256" x14ac:dyDescent="0.2">
      <c r="A31" s="218"/>
      <c r="B31" s="219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1"/>
      <c r="O31" s="211"/>
      <c r="P31" s="289"/>
      <c r="Q31" s="289"/>
      <c r="R31" s="289"/>
      <c r="S31" s="289"/>
      <c r="T31" s="289"/>
      <c r="U31" s="289"/>
      <c r="V31" s="289"/>
      <c r="W31" s="289"/>
      <c r="X31" s="289"/>
      <c r="Y31" s="289"/>
      <c r="Z31" s="289"/>
      <c r="AA31" s="207"/>
      <c r="AB31" s="207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07"/>
      <c r="AO31" s="207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07"/>
      <c r="BB31" s="207"/>
      <c r="BC31" s="288"/>
      <c r="BD31" s="288"/>
      <c r="BE31" s="288"/>
      <c r="BF31" s="288"/>
      <c r="BG31" s="288"/>
      <c r="BH31" s="288"/>
      <c r="BI31" s="288"/>
      <c r="BJ31" s="288"/>
      <c r="BK31" s="288"/>
      <c r="BL31" s="288"/>
      <c r="BM31" s="288"/>
      <c r="BN31" s="207"/>
      <c r="BO31" s="207"/>
      <c r="BP31" s="288"/>
      <c r="BQ31" s="288"/>
      <c r="BR31" s="288"/>
      <c r="BS31" s="288"/>
      <c r="BT31" s="288"/>
      <c r="BU31" s="288"/>
      <c r="BV31" s="288"/>
      <c r="BW31" s="288"/>
      <c r="BX31" s="288"/>
      <c r="BY31" s="288"/>
      <c r="BZ31" s="288"/>
      <c r="CA31" s="207"/>
      <c r="CB31" s="207"/>
      <c r="CC31" s="288"/>
      <c r="CD31" s="288"/>
      <c r="CE31" s="288"/>
      <c r="CF31" s="288"/>
      <c r="CG31" s="288"/>
      <c r="CH31" s="288"/>
      <c r="CI31" s="288"/>
      <c r="CJ31" s="288"/>
      <c r="CK31" s="288"/>
      <c r="CL31" s="288"/>
      <c r="CM31" s="288"/>
      <c r="CN31" s="207"/>
      <c r="CO31" s="207"/>
      <c r="CP31" s="288"/>
      <c r="CQ31" s="288"/>
      <c r="CR31" s="288"/>
      <c r="CS31" s="288"/>
      <c r="CT31" s="288"/>
      <c r="CU31" s="288"/>
      <c r="CV31" s="288"/>
      <c r="CW31" s="288"/>
      <c r="CX31" s="288"/>
      <c r="CY31" s="288"/>
      <c r="CZ31" s="288"/>
      <c r="DA31" s="207"/>
      <c r="DB31" s="207"/>
      <c r="DC31" s="288"/>
      <c r="DD31" s="288"/>
      <c r="DE31" s="288"/>
      <c r="DF31" s="288"/>
      <c r="DG31" s="288"/>
      <c r="DH31" s="288"/>
      <c r="DI31" s="288"/>
      <c r="DJ31" s="288"/>
      <c r="DK31" s="288"/>
      <c r="DL31" s="288"/>
      <c r="DM31" s="288"/>
      <c r="DN31" s="207"/>
      <c r="DO31" s="207"/>
      <c r="DP31" s="288"/>
      <c r="DQ31" s="288"/>
      <c r="DR31" s="288"/>
      <c r="DS31" s="288"/>
      <c r="DT31" s="288"/>
      <c r="DU31" s="288"/>
      <c r="DV31" s="288"/>
      <c r="DW31" s="288"/>
      <c r="DX31" s="288"/>
      <c r="DY31" s="288"/>
      <c r="DZ31" s="288"/>
      <c r="EA31" s="207"/>
      <c r="EB31" s="207"/>
      <c r="EC31" s="288"/>
      <c r="ED31" s="288"/>
      <c r="EE31" s="288"/>
      <c r="EF31" s="288"/>
      <c r="EG31" s="288"/>
      <c r="EH31" s="288"/>
      <c r="EI31" s="288"/>
      <c r="EJ31" s="288"/>
      <c r="EK31" s="288"/>
      <c r="EL31" s="288"/>
      <c r="EM31" s="288"/>
      <c r="EN31" s="207"/>
      <c r="EO31" s="207"/>
      <c r="EP31" s="288"/>
      <c r="EQ31" s="288"/>
      <c r="ER31" s="288"/>
      <c r="ES31" s="288"/>
      <c r="ET31" s="288"/>
      <c r="EU31" s="288"/>
      <c r="EV31" s="288"/>
      <c r="EW31" s="288"/>
      <c r="EX31" s="288"/>
      <c r="EY31" s="288"/>
      <c r="EZ31" s="288"/>
      <c r="FA31" s="207"/>
      <c r="FB31" s="207"/>
      <c r="FC31" s="288"/>
      <c r="FD31" s="288"/>
      <c r="FE31" s="288"/>
      <c r="FF31" s="288"/>
      <c r="FG31" s="288"/>
      <c r="FH31" s="288"/>
      <c r="FI31" s="288"/>
      <c r="FJ31" s="288"/>
      <c r="FK31" s="288"/>
      <c r="FL31" s="288"/>
      <c r="FM31" s="288"/>
      <c r="FN31" s="207"/>
      <c r="FO31" s="207"/>
      <c r="FP31" s="288"/>
      <c r="FQ31" s="288"/>
      <c r="FR31" s="288"/>
      <c r="FS31" s="288"/>
      <c r="FT31" s="288"/>
      <c r="FU31" s="288"/>
      <c r="FV31" s="288"/>
      <c r="FW31" s="288"/>
      <c r="FX31" s="288"/>
      <c r="FY31" s="288"/>
      <c r="FZ31" s="288"/>
      <c r="GA31" s="207"/>
      <c r="GB31" s="207"/>
      <c r="GC31" s="288"/>
      <c r="GD31" s="288"/>
      <c r="GE31" s="288"/>
      <c r="GF31" s="288"/>
      <c r="GG31" s="288"/>
      <c r="GH31" s="288"/>
      <c r="GI31" s="288"/>
      <c r="GJ31" s="288"/>
      <c r="GK31" s="288"/>
      <c r="GL31" s="288"/>
      <c r="GM31" s="288"/>
      <c r="GN31" s="207"/>
      <c r="GO31" s="207"/>
      <c r="GP31" s="288"/>
      <c r="GQ31" s="288"/>
      <c r="GR31" s="288"/>
      <c r="GS31" s="288"/>
      <c r="GT31" s="288"/>
      <c r="GU31" s="288"/>
      <c r="GV31" s="288"/>
      <c r="GW31" s="288"/>
      <c r="GX31" s="288"/>
      <c r="GY31" s="288"/>
      <c r="GZ31" s="288"/>
      <c r="HA31" s="207"/>
      <c r="HB31" s="207"/>
      <c r="HC31" s="288"/>
      <c r="HD31" s="288"/>
      <c r="HE31" s="288"/>
      <c r="HF31" s="288"/>
      <c r="HG31" s="288"/>
      <c r="HH31" s="288"/>
      <c r="HI31" s="288"/>
      <c r="HJ31" s="288"/>
      <c r="HK31" s="288"/>
      <c r="HL31" s="288"/>
      <c r="HM31" s="288"/>
      <c r="HN31" s="207"/>
      <c r="HO31" s="207"/>
      <c r="HP31" s="288"/>
      <c r="HQ31" s="288"/>
      <c r="HR31" s="288"/>
      <c r="HS31" s="288"/>
      <c r="HT31" s="288"/>
      <c r="HU31" s="288"/>
      <c r="HV31" s="288"/>
      <c r="HW31" s="288"/>
      <c r="HX31" s="288"/>
      <c r="HY31" s="288"/>
      <c r="HZ31" s="288"/>
      <c r="IA31" s="207"/>
      <c r="IB31" s="207"/>
      <c r="IC31" s="288"/>
      <c r="ID31" s="288"/>
      <c r="IE31" s="288"/>
      <c r="IF31" s="288"/>
      <c r="IG31" s="288"/>
      <c r="IH31" s="288"/>
      <c r="II31" s="288"/>
      <c r="IJ31" s="288"/>
      <c r="IK31" s="288"/>
      <c r="IL31" s="288"/>
      <c r="IM31" s="288"/>
      <c r="IN31" s="207"/>
      <c r="IO31" s="207"/>
      <c r="IP31" s="288"/>
      <c r="IQ31" s="288"/>
      <c r="IR31" s="288"/>
      <c r="IS31" s="288"/>
      <c r="IT31" s="288"/>
      <c r="IU31" s="288"/>
      <c r="IV31" s="288"/>
    </row>
    <row r="32" spans="1:256" x14ac:dyDescent="0.2">
      <c r="A32" s="218"/>
      <c r="B32" s="219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8"/>
      <c r="AO32" s="219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8"/>
      <c r="BB32" s="219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8"/>
      <c r="BO32" s="219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8"/>
      <c r="CB32" s="219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8"/>
      <c r="CO32" s="219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8"/>
      <c r="DB32" s="219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8"/>
      <c r="DO32" s="219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8"/>
      <c r="EB32" s="219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8"/>
      <c r="EO32" s="219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8"/>
      <c r="FB32" s="219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8"/>
      <c r="FO32" s="219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8"/>
      <c r="GB32" s="219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8"/>
      <c r="GO32" s="219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8"/>
      <c r="HB32" s="219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8"/>
      <c r="HO32" s="219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8"/>
      <c r="IB32" s="219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8"/>
      <c r="IO32" s="219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8"/>
      <c r="B33" s="219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1"/>
      <c r="O38" s="211"/>
      <c r="P38" s="289"/>
      <c r="Q38" s="289"/>
      <c r="R38" s="289"/>
      <c r="S38" s="289"/>
      <c r="T38" s="289"/>
      <c r="U38" s="289"/>
      <c r="V38" s="289"/>
      <c r="W38" s="289"/>
      <c r="X38" s="289"/>
      <c r="Y38" s="289"/>
      <c r="Z38" s="289"/>
      <c r="AA38" s="207"/>
      <c r="AB38" s="207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07"/>
      <c r="AO38" s="207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07"/>
      <c r="BB38" s="207"/>
      <c r="BC38" s="288"/>
      <c r="BD38" s="288"/>
      <c r="BE38" s="288"/>
      <c r="BF38" s="288"/>
      <c r="BG38" s="288"/>
      <c r="BH38" s="288"/>
      <c r="BI38" s="288"/>
      <c r="BJ38" s="288"/>
      <c r="BK38" s="288"/>
      <c r="BL38" s="288"/>
      <c r="BM38" s="288"/>
      <c r="BN38" s="207"/>
      <c r="BO38" s="207"/>
      <c r="BP38" s="288"/>
      <c r="BQ38" s="288"/>
      <c r="BR38" s="288"/>
      <c r="BS38" s="288"/>
      <c r="BT38" s="288"/>
      <c r="BU38" s="288"/>
      <c r="BV38" s="288"/>
      <c r="BW38" s="288"/>
      <c r="BX38" s="288"/>
      <c r="BY38" s="288"/>
      <c r="BZ38" s="288"/>
      <c r="CA38" s="207"/>
      <c r="CB38" s="207"/>
      <c r="CC38" s="288"/>
      <c r="CD38" s="288"/>
      <c r="CE38" s="288"/>
      <c r="CF38" s="288"/>
      <c r="CG38" s="288"/>
      <c r="CH38" s="288"/>
      <c r="CI38" s="288"/>
      <c r="CJ38" s="288"/>
      <c r="CK38" s="288"/>
      <c r="CL38" s="288"/>
      <c r="CM38" s="288"/>
      <c r="CN38" s="207"/>
      <c r="CO38" s="207"/>
      <c r="CP38" s="288"/>
      <c r="CQ38" s="288"/>
      <c r="CR38" s="288"/>
      <c r="CS38" s="288"/>
      <c r="CT38" s="288"/>
      <c r="CU38" s="288"/>
      <c r="CV38" s="288"/>
      <c r="CW38" s="288"/>
      <c r="CX38" s="288"/>
      <c r="CY38" s="288"/>
      <c r="CZ38" s="288"/>
      <c r="DA38" s="207"/>
      <c r="DB38" s="207"/>
      <c r="DC38" s="288"/>
      <c r="DD38" s="288"/>
      <c r="DE38" s="288"/>
      <c r="DF38" s="288"/>
      <c r="DG38" s="288"/>
      <c r="DH38" s="288"/>
      <c r="DI38" s="288"/>
      <c r="DJ38" s="288"/>
      <c r="DK38" s="288"/>
      <c r="DL38" s="288"/>
      <c r="DM38" s="288"/>
      <c r="DN38" s="207"/>
      <c r="DO38" s="207"/>
      <c r="DP38" s="288"/>
      <c r="DQ38" s="288"/>
      <c r="DR38" s="288"/>
      <c r="DS38" s="288"/>
      <c r="DT38" s="288"/>
      <c r="DU38" s="288"/>
      <c r="DV38" s="288"/>
      <c r="DW38" s="288"/>
      <c r="DX38" s="288"/>
      <c r="DY38" s="288"/>
      <c r="DZ38" s="288"/>
      <c r="EA38" s="207"/>
      <c r="EB38" s="207"/>
      <c r="EC38" s="288"/>
      <c r="ED38" s="288"/>
      <c r="EE38" s="288"/>
      <c r="EF38" s="288"/>
      <c r="EG38" s="288"/>
      <c r="EH38" s="288"/>
      <c r="EI38" s="288"/>
      <c r="EJ38" s="288"/>
      <c r="EK38" s="288"/>
      <c r="EL38" s="288"/>
      <c r="EM38" s="288"/>
      <c r="EN38" s="207"/>
      <c r="EO38" s="207"/>
      <c r="EP38" s="288"/>
      <c r="EQ38" s="288"/>
      <c r="ER38" s="288"/>
      <c r="ES38" s="288"/>
      <c r="ET38" s="288"/>
      <c r="EU38" s="288"/>
      <c r="EV38" s="288"/>
      <c r="EW38" s="288"/>
      <c r="EX38" s="288"/>
      <c r="EY38" s="288"/>
      <c r="EZ38" s="288"/>
      <c r="FA38" s="207"/>
      <c r="FB38" s="207"/>
      <c r="FC38" s="288"/>
      <c r="FD38" s="288"/>
      <c r="FE38" s="288"/>
      <c r="FF38" s="288"/>
      <c r="FG38" s="288"/>
      <c r="FH38" s="288"/>
      <c r="FI38" s="288"/>
      <c r="FJ38" s="288"/>
      <c r="FK38" s="288"/>
      <c r="FL38" s="288"/>
      <c r="FM38" s="288"/>
      <c r="FN38" s="207"/>
      <c r="FO38" s="207"/>
      <c r="FP38" s="288"/>
      <c r="FQ38" s="288"/>
      <c r="FR38" s="288"/>
      <c r="FS38" s="288"/>
      <c r="FT38" s="288"/>
      <c r="FU38" s="288"/>
      <c r="FV38" s="288"/>
      <c r="FW38" s="288"/>
      <c r="FX38" s="288"/>
      <c r="FY38" s="288"/>
      <c r="FZ38" s="288"/>
      <c r="GA38" s="207"/>
      <c r="GB38" s="207"/>
      <c r="GC38" s="288"/>
      <c r="GD38" s="288"/>
      <c r="GE38" s="288"/>
      <c r="GF38" s="288"/>
      <c r="GG38" s="288"/>
      <c r="GH38" s="288"/>
      <c r="GI38" s="288"/>
      <c r="GJ38" s="288"/>
      <c r="GK38" s="288"/>
      <c r="GL38" s="288"/>
      <c r="GM38" s="288"/>
      <c r="GN38" s="207"/>
      <c r="GO38" s="207"/>
      <c r="GP38" s="288"/>
      <c r="GQ38" s="288"/>
      <c r="GR38" s="288"/>
      <c r="GS38" s="288"/>
      <c r="GT38" s="288"/>
      <c r="GU38" s="288"/>
      <c r="GV38" s="288"/>
      <c r="GW38" s="288"/>
      <c r="GX38" s="288"/>
      <c r="GY38" s="288"/>
      <c r="GZ38" s="288"/>
      <c r="HA38" s="207"/>
      <c r="HB38" s="207"/>
      <c r="HC38" s="288"/>
      <c r="HD38" s="288"/>
      <c r="HE38" s="288"/>
      <c r="HF38" s="288"/>
      <c r="HG38" s="288"/>
      <c r="HH38" s="288"/>
      <c r="HI38" s="288"/>
      <c r="HJ38" s="288"/>
      <c r="HK38" s="288"/>
      <c r="HL38" s="288"/>
      <c r="HM38" s="288"/>
      <c r="HN38" s="207"/>
      <c r="HO38" s="207"/>
      <c r="HP38" s="288"/>
      <c r="HQ38" s="288"/>
      <c r="HR38" s="288"/>
      <c r="HS38" s="288"/>
      <c r="HT38" s="288"/>
      <c r="HU38" s="288"/>
      <c r="HV38" s="288"/>
      <c r="HW38" s="288"/>
      <c r="HX38" s="288"/>
      <c r="HY38" s="288"/>
      <c r="HZ38" s="288"/>
      <c r="IA38" s="207"/>
      <c r="IB38" s="207"/>
      <c r="IC38" s="288"/>
      <c r="ID38" s="288"/>
      <c r="IE38" s="288"/>
      <c r="IF38" s="288"/>
      <c r="IG38" s="288"/>
      <c r="IH38" s="288"/>
      <c r="II38" s="288"/>
      <c r="IJ38" s="288"/>
      <c r="IK38" s="288"/>
      <c r="IL38" s="288"/>
      <c r="IM38" s="288"/>
      <c r="IN38" s="207"/>
      <c r="IO38" s="207"/>
      <c r="IP38" s="288"/>
      <c r="IQ38" s="288"/>
      <c r="IR38" s="288"/>
      <c r="IS38" s="288"/>
      <c r="IT38" s="288"/>
      <c r="IU38" s="288"/>
      <c r="IV38" s="288"/>
    </row>
    <row r="39" spans="1:256" x14ac:dyDescent="0.2">
      <c r="A39" s="218"/>
      <c r="B39" s="219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1"/>
      <c r="O39" s="211"/>
      <c r="P39" s="289"/>
      <c r="Q39" s="289"/>
      <c r="R39" s="289"/>
      <c r="S39" s="289"/>
      <c r="T39" s="289"/>
      <c r="U39" s="289"/>
      <c r="V39" s="289"/>
      <c r="W39" s="289"/>
      <c r="X39" s="289"/>
      <c r="Y39" s="289"/>
      <c r="Z39" s="289"/>
      <c r="AA39" s="207"/>
      <c r="AB39" s="207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07"/>
      <c r="AO39" s="207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07"/>
      <c r="BB39" s="207"/>
      <c r="BC39" s="288"/>
      <c r="BD39" s="288"/>
      <c r="BE39" s="288"/>
      <c r="BF39" s="288"/>
      <c r="BG39" s="288"/>
      <c r="BH39" s="288"/>
      <c r="BI39" s="288"/>
      <c r="BJ39" s="288"/>
      <c r="BK39" s="288"/>
      <c r="BL39" s="288"/>
      <c r="BM39" s="288"/>
      <c r="BN39" s="207"/>
      <c r="BO39" s="207"/>
      <c r="BP39" s="288"/>
      <c r="BQ39" s="288"/>
      <c r="BR39" s="288"/>
      <c r="BS39" s="288"/>
      <c r="BT39" s="288"/>
      <c r="BU39" s="288"/>
      <c r="BV39" s="288"/>
      <c r="BW39" s="288"/>
      <c r="BX39" s="288"/>
      <c r="BY39" s="288"/>
      <c r="BZ39" s="288"/>
      <c r="CA39" s="207"/>
      <c r="CB39" s="207"/>
      <c r="CC39" s="288"/>
      <c r="CD39" s="288"/>
      <c r="CE39" s="288"/>
      <c r="CF39" s="288"/>
      <c r="CG39" s="288"/>
      <c r="CH39" s="288"/>
      <c r="CI39" s="288"/>
      <c r="CJ39" s="288"/>
      <c r="CK39" s="288"/>
      <c r="CL39" s="288"/>
      <c r="CM39" s="288"/>
      <c r="CN39" s="207"/>
      <c r="CO39" s="207"/>
      <c r="CP39" s="288"/>
      <c r="CQ39" s="288"/>
      <c r="CR39" s="288"/>
      <c r="CS39" s="288"/>
      <c r="CT39" s="288"/>
      <c r="CU39" s="288"/>
      <c r="CV39" s="288"/>
      <c r="CW39" s="288"/>
      <c r="CX39" s="288"/>
      <c r="CY39" s="288"/>
      <c r="CZ39" s="288"/>
      <c r="DA39" s="207"/>
      <c r="DB39" s="207"/>
      <c r="DC39" s="288"/>
      <c r="DD39" s="288"/>
      <c r="DE39" s="288"/>
      <c r="DF39" s="288"/>
      <c r="DG39" s="288"/>
      <c r="DH39" s="288"/>
      <c r="DI39" s="288"/>
      <c r="DJ39" s="288"/>
      <c r="DK39" s="288"/>
      <c r="DL39" s="288"/>
      <c r="DM39" s="288"/>
      <c r="DN39" s="207"/>
      <c r="DO39" s="207"/>
      <c r="DP39" s="288"/>
      <c r="DQ39" s="288"/>
      <c r="DR39" s="288"/>
      <c r="DS39" s="288"/>
      <c r="DT39" s="288"/>
      <c r="DU39" s="288"/>
      <c r="DV39" s="288"/>
      <c r="DW39" s="288"/>
      <c r="DX39" s="288"/>
      <c r="DY39" s="288"/>
      <c r="DZ39" s="288"/>
      <c r="EA39" s="207"/>
      <c r="EB39" s="207"/>
      <c r="EC39" s="288"/>
      <c r="ED39" s="288"/>
      <c r="EE39" s="288"/>
      <c r="EF39" s="288"/>
      <c r="EG39" s="288"/>
      <c r="EH39" s="288"/>
      <c r="EI39" s="288"/>
      <c r="EJ39" s="288"/>
      <c r="EK39" s="288"/>
      <c r="EL39" s="288"/>
      <c r="EM39" s="288"/>
      <c r="EN39" s="207"/>
      <c r="EO39" s="207"/>
      <c r="EP39" s="288"/>
      <c r="EQ39" s="288"/>
      <c r="ER39" s="288"/>
      <c r="ES39" s="288"/>
      <c r="ET39" s="288"/>
      <c r="EU39" s="288"/>
      <c r="EV39" s="288"/>
      <c r="EW39" s="288"/>
      <c r="EX39" s="288"/>
      <c r="EY39" s="288"/>
      <c r="EZ39" s="288"/>
      <c r="FA39" s="207"/>
      <c r="FB39" s="207"/>
      <c r="FC39" s="288"/>
      <c r="FD39" s="288"/>
      <c r="FE39" s="288"/>
      <c r="FF39" s="288"/>
      <c r="FG39" s="288"/>
      <c r="FH39" s="288"/>
      <c r="FI39" s="288"/>
      <c r="FJ39" s="288"/>
      <c r="FK39" s="288"/>
      <c r="FL39" s="288"/>
      <c r="FM39" s="288"/>
      <c r="FN39" s="207"/>
      <c r="FO39" s="207"/>
      <c r="FP39" s="288"/>
      <c r="FQ39" s="288"/>
      <c r="FR39" s="288"/>
      <c r="FS39" s="288"/>
      <c r="FT39" s="288"/>
      <c r="FU39" s="288"/>
      <c r="FV39" s="288"/>
      <c r="FW39" s="288"/>
      <c r="FX39" s="288"/>
      <c r="FY39" s="288"/>
      <c r="FZ39" s="288"/>
      <c r="GA39" s="207"/>
      <c r="GB39" s="207"/>
      <c r="GC39" s="288"/>
      <c r="GD39" s="288"/>
      <c r="GE39" s="288"/>
      <c r="GF39" s="288"/>
      <c r="GG39" s="288"/>
      <c r="GH39" s="288"/>
      <c r="GI39" s="288"/>
      <c r="GJ39" s="288"/>
      <c r="GK39" s="288"/>
      <c r="GL39" s="288"/>
      <c r="GM39" s="288"/>
      <c r="GN39" s="207"/>
      <c r="GO39" s="207"/>
      <c r="GP39" s="288"/>
      <c r="GQ39" s="288"/>
      <c r="GR39" s="288"/>
      <c r="GS39" s="288"/>
      <c r="GT39" s="288"/>
      <c r="GU39" s="288"/>
      <c r="GV39" s="288"/>
      <c r="GW39" s="288"/>
      <c r="GX39" s="288"/>
      <c r="GY39" s="288"/>
      <c r="GZ39" s="288"/>
      <c r="HA39" s="207"/>
      <c r="HB39" s="207"/>
      <c r="HC39" s="288"/>
      <c r="HD39" s="288"/>
      <c r="HE39" s="288"/>
      <c r="HF39" s="288"/>
      <c r="HG39" s="288"/>
      <c r="HH39" s="288"/>
      <c r="HI39" s="288"/>
      <c r="HJ39" s="288"/>
      <c r="HK39" s="288"/>
      <c r="HL39" s="288"/>
      <c r="HM39" s="288"/>
      <c r="HN39" s="207"/>
      <c r="HO39" s="207"/>
      <c r="HP39" s="288"/>
      <c r="HQ39" s="288"/>
      <c r="HR39" s="288"/>
      <c r="HS39" s="288"/>
      <c r="HT39" s="288"/>
      <c r="HU39" s="288"/>
      <c r="HV39" s="288"/>
      <c r="HW39" s="288"/>
      <c r="HX39" s="288"/>
      <c r="HY39" s="288"/>
      <c r="HZ39" s="288"/>
      <c r="IA39" s="207"/>
      <c r="IB39" s="207"/>
      <c r="IC39" s="288"/>
      <c r="ID39" s="288"/>
      <c r="IE39" s="288"/>
      <c r="IF39" s="288"/>
      <c r="IG39" s="288"/>
      <c r="IH39" s="288"/>
      <c r="II39" s="288"/>
      <c r="IJ39" s="288"/>
      <c r="IK39" s="288"/>
      <c r="IL39" s="288"/>
      <c r="IM39" s="288"/>
      <c r="IN39" s="207"/>
      <c r="IO39" s="207"/>
      <c r="IP39" s="288"/>
      <c r="IQ39" s="288"/>
      <c r="IR39" s="288"/>
      <c r="IS39" s="288"/>
      <c r="IT39" s="288"/>
      <c r="IU39" s="288"/>
      <c r="IV39" s="288"/>
    </row>
    <row r="40" spans="1:256" x14ac:dyDescent="0.2">
      <c r="A40" s="218"/>
      <c r="B40" s="219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1"/>
      <c r="O40" s="211"/>
      <c r="P40" s="289"/>
      <c r="Q40" s="289"/>
      <c r="R40" s="289"/>
      <c r="S40" s="289"/>
      <c r="T40" s="289"/>
      <c r="U40" s="289"/>
      <c r="V40" s="289"/>
      <c r="W40" s="289"/>
      <c r="X40" s="289"/>
      <c r="Y40" s="289"/>
      <c r="Z40" s="289"/>
      <c r="AA40" s="207"/>
      <c r="AB40" s="207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07"/>
      <c r="AO40" s="207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07"/>
      <c r="BB40" s="207"/>
      <c r="BC40" s="288"/>
      <c r="BD40" s="288"/>
      <c r="BE40" s="288"/>
      <c r="BF40" s="288"/>
      <c r="BG40" s="288"/>
      <c r="BH40" s="288"/>
      <c r="BI40" s="288"/>
      <c r="BJ40" s="288"/>
      <c r="BK40" s="288"/>
      <c r="BL40" s="288"/>
      <c r="BM40" s="288"/>
      <c r="BN40" s="207"/>
      <c r="BO40" s="207"/>
      <c r="BP40" s="288"/>
      <c r="BQ40" s="288"/>
      <c r="BR40" s="288"/>
      <c r="BS40" s="288"/>
      <c r="BT40" s="288"/>
      <c r="BU40" s="288"/>
      <c r="BV40" s="288"/>
      <c r="BW40" s="288"/>
      <c r="BX40" s="288"/>
      <c r="BY40" s="288"/>
      <c r="BZ40" s="288"/>
      <c r="CA40" s="207"/>
      <c r="CB40" s="207"/>
      <c r="CC40" s="288"/>
      <c r="CD40" s="288"/>
      <c r="CE40" s="288"/>
      <c r="CF40" s="288"/>
      <c r="CG40" s="288"/>
      <c r="CH40" s="288"/>
      <c r="CI40" s="288"/>
      <c r="CJ40" s="288"/>
      <c r="CK40" s="288"/>
      <c r="CL40" s="288"/>
      <c r="CM40" s="288"/>
      <c r="CN40" s="207"/>
      <c r="CO40" s="207"/>
      <c r="CP40" s="288"/>
      <c r="CQ40" s="288"/>
      <c r="CR40" s="288"/>
      <c r="CS40" s="288"/>
      <c r="CT40" s="288"/>
      <c r="CU40" s="288"/>
      <c r="CV40" s="288"/>
      <c r="CW40" s="288"/>
      <c r="CX40" s="288"/>
      <c r="CY40" s="288"/>
      <c r="CZ40" s="288"/>
      <c r="DA40" s="207"/>
      <c r="DB40" s="207"/>
      <c r="DC40" s="288"/>
      <c r="DD40" s="288"/>
      <c r="DE40" s="288"/>
      <c r="DF40" s="288"/>
      <c r="DG40" s="288"/>
      <c r="DH40" s="288"/>
      <c r="DI40" s="288"/>
      <c r="DJ40" s="288"/>
      <c r="DK40" s="288"/>
      <c r="DL40" s="288"/>
      <c r="DM40" s="288"/>
      <c r="DN40" s="207"/>
      <c r="DO40" s="207"/>
      <c r="DP40" s="288"/>
      <c r="DQ40" s="288"/>
      <c r="DR40" s="288"/>
      <c r="DS40" s="288"/>
      <c r="DT40" s="288"/>
      <c r="DU40" s="288"/>
      <c r="DV40" s="288"/>
      <c r="DW40" s="288"/>
      <c r="DX40" s="288"/>
      <c r="DY40" s="288"/>
      <c r="DZ40" s="288"/>
      <c r="EA40" s="207"/>
      <c r="EB40" s="207"/>
      <c r="EC40" s="288"/>
      <c r="ED40" s="288"/>
      <c r="EE40" s="288"/>
      <c r="EF40" s="288"/>
      <c r="EG40" s="288"/>
      <c r="EH40" s="288"/>
      <c r="EI40" s="288"/>
      <c r="EJ40" s="288"/>
      <c r="EK40" s="288"/>
      <c r="EL40" s="288"/>
      <c r="EM40" s="288"/>
      <c r="EN40" s="207"/>
      <c r="EO40" s="207"/>
      <c r="EP40" s="288"/>
      <c r="EQ40" s="288"/>
      <c r="ER40" s="288"/>
      <c r="ES40" s="288"/>
      <c r="ET40" s="288"/>
      <c r="EU40" s="288"/>
      <c r="EV40" s="288"/>
      <c r="EW40" s="288"/>
      <c r="EX40" s="288"/>
      <c r="EY40" s="288"/>
      <c r="EZ40" s="288"/>
      <c r="FA40" s="207"/>
      <c r="FB40" s="207"/>
      <c r="FC40" s="288"/>
      <c r="FD40" s="288"/>
      <c r="FE40" s="288"/>
      <c r="FF40" s="288"/>
      <c r="FG40" s="288"/>
      <c r="FH40" s="288"/>
      <c r="FI40" s="288"/>
      <c r="FJ40" s="288"/>
      <c r="FK40" s="288"/>
      <c r="FL40" s="288"/>
      <c r="FM40" s="288"/>
      <c r="FN40" s="207"/>
      <c r="FO40" s="207"/>
      <c r="FP40" s="288"/>
      <c r="FQ40" s="288"/>
      <c r="FR40" s="288"/>
      <c r="FS40" s="288"/>
      <c r="FT40" s="288"/>
      <c r="FU40" s="288"/>
      <c r="FV40" s="288"/>
      <c r="FW40" s="288"/>
      <c r="FX40" s="288"/>
      <c r="FY40" s="288"/>
      <c r="FZ40" s="288"/>
      <c r="GA40" s="207"/>
      <c r="GB40" s="207"/>
      <c r="GC40" s="288"/>
      <c r="GD40" s="288"/>
      <c r="GE40" s="288"/>
      <c r="GF40" s="288"/>
      <c r="GG40" s="288"/>
      <c r="GH40" s="288"/>
      <c r="GI40" s="288"/>
      <c r="GJ40" s="288"/>
      <c r="GK40" s="288"/>
      <c r="GL40" s="288"/>
      <c r="GM40" s="288"/>
      <c r="GN40" s="207"/>
      <c r="GO40" s="207"/>
      <c r="GP40" s="288"/>
      <c r="GQ40" s="288"/>
      <c r="GR40" s="288"/>
      <c r="GS40" s="288"/>
      <c r="GT40" s="288"/>
      <c r="GU40" s="288"/>
      <c r="GV40" s="288"/>
      <c r="GW40" s="288"/>
      <c r="GX40" s="288"/>
      <c r="GY40" s="288"/>
      <c r="GZ40" s="288"/>
      <c r="HA40" s="207"/>
      <c r="HB40" s="207"/>
      <c r="HC40" s="288"/>
      <c r="HD40" s="288"/>
      <c r="HE40" s="288"/>
      <c r="HF40" s="288"/>
      <c r="HG40" s="288"/>
      <c r="HH40" s="288"/>
      <c r="HI40" s="288"/>
      <c r="HJ40" s="288"/>
      <c r="HK40" s="288"/>
      <c r="HL40" s="288"/>
      <c r="HM40" s="288"/>
      <c r="HN40" s="207"/>
      <c r="HO40" s="207"/>
      <c r="HP40" s="288"/>
      <c r="HQ40" s="288"/>
      <c r="HR40" s="288"/>
      <c r="HS40" s="288"/>
      <c r="HT40" s="288"/>
      <c r="HU40" s="288"/>
      <c r="HV40" s="288"/>
      <c r="HW40" s="288"/>
      <c r="HX40" s="288"/>
      <c r="HY40" s="288"/>
      <c r="HZ40" s="288"/>
      <c r="IA40" s="207"/>
      <c r="IB40" s="207"/>
      <c r="IC40" s="288"/>
      <c r="ID40" s="288"/>
      <c r="IE40" s="288"/>
      <c r="IF40" s="288"/>
      <c r="IG40" s="288"/>
      <c r="IH40" s="288"/>
      <c r="II40" s="288"/>
      <c r="IJ40" s="288"/>
      <c r="IK40" s="288"/>
      <c r="IL40" s="288"/>
      <c r="IM40" s="288"/>
      <c r="IN40" s="207"/>
      <c r="IO40" s="207"/>
      <c r="IP40" s="288"/>
      <c r="IQ40" s="288"/>
      <c r="IR40" s="288"/>
      <c r="IS40" s="288"/>
      <c r="IT40" s="288"/>
      <c r="IU40" s="288"/>
      <c r="IV40" s="288"/>
    </row>
    <row r="41" spans="1:256" x14ac:dyDescent="0.2">
      <c r="A41" s="218"/>
      <c r="B41" s="219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8"/>
      <c r="B60" s="219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8"/>
      <c r="B61" s="21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8"/>
      <c r="B62" s="21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8"/>
      <c r="B63" s="219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8"/>
      <c r="B64" s="219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8"/>
      <c r="B65" s="219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8"/>
      <c r="B66" s="219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8"/>
      <c r="B67" s="219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8"/>
      <c r="B68" s="219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8"/>
      <c r="B69" s="219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0"/>
      <c r="B70" s="221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7" t="s">
        <v>842</v>
      </c>
      <c r="B72" s="287"/>
      <c r="C72" s="287"/>
      <c r="D72" s="287"/>
      <c r="E72" s="28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1"/>
      <c r="B74" s="211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1"/>
      <c r="B75" s="211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1"/>
      <c r="B76" s="211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1"/>
      <c r="B77" s="211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1"/>
      <c r="B78" s="211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1"/>
      <c r="B79" s="211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1"/>
      <c r="B80" s="211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1"/>
      <c r="B81" s="211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1"/>
      <c r="B82" s="211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1"/>
      <c r="B83" s="211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1"/>
      <c r="B84" s="211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1"/>
      <c r="B85" s="211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1"/>
      <c r="B86" s="211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1"/>
      <c r="B87" s="211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1"/>
      <c r="B88" s="211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1"/>
      <c r="B89" s="211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1"/>
      <c r="B90" s="211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970A" sheet="1" objects="1" scenarios="1"/>
  <mergeCells count="223">
    <mergeCell ref="IP40:IV40"/>
    <mergeCell ref="C45:M45"/>
    <mergeCell ref="DC40:DM40"/>
    <mergeCell ref="EP40:EZ40"/>
    <mergeCell ref="C44:M44"/>
    <mergeCell ref="DP40:DZ40"/>
    <mergeCell ref="IC40:IM40"/>
    <mergeCell ref="CP40:CZ40"/>
    <mergeCell ref="P40:Z40"/>
    <mergeCell ref="HP40:HZ40"/>
    <mergeCell ref="GC39:GM39"/>
    <mergeCell ref="BP39:BZ39"/>
    <mergeCell ref="CC39:CM39"/>
    <mergeCell ref="CP39:CZ39"/>
    <mergeCell ref="P39:Z39"/>
    <mergeCell ref="DP39:DZ39"/>
    <mergeCell ref="EC40:EM40"/>
    <mergeCell ref="C41:M41"/>
    <mergeCell ref="C39:M39"/>
    <mergeCell ref="C40:M40"/>
    <mergeCell ref="BP40:BZ40"/>
    <mergeCell ref="CC40:CM40"/>
    <mergeCell ref="C46:M46"/>
    <mergeCell ref="GC40:GM40"/>
    <mergeCell ref="GP40:GZ40"/>
    <mergeCell ref="HC40:HM40"/>
    <mergeCell ref="C42:M42"/>
    <mergeCell ref="FC40:FM40"/>
    <mergeCell ref="FP40:FZ40"/>
    <mergeCell ref="AC40:AM40"/>
    <mergeCell ref="AP40:AZ40"/>
    <mergeCell ref="C43:M43"/>
    <mergeCell ref="BC40:BM40"/>
    <mergeCell ref="IP39:IV39"/>
    <mergeCell ref="EP39:EZ39"/>
    <mergeCell ref="FC39:FM39"/>
    <mergeCell ref="FP39:FZ39"/>
    <mergeCell ref="GP39:GZ39"/>
    <mergeCell ref="HP39:HZ39"/>
    <mergeCell ref="IC39:IM39"/>
    <mergeCell ref="P38:Z38"/>
    <mergeCell ref="AC38:AM38"/>
    <mergeCell ref="AP38:AZ38"/>
    <mergeCell ref="HP38:HZ38"/>
    <mergeCell ref="GC38:GM38"/>
    <mergeCell ref="GP38:GZ38"/>
    <mergeCell ref="HC38:HM38"/>
    <mergeCell ref="IC38:IM38"/>
    <mergeCell ref="AC39:AM39"/>
    <mergeCell ref="IP38:IV38"/>
    <mergeCell ref="CP38:CZ38"/>
    <mergeCell ref="BC38:BM38"/>
    <mergeCell ref="BP38:BZ38"/>
    <mergeCell ref="CC38:CM38"/>
    <mergeCell ref="AP39:AZ39"/>
    <mergeCell ref="HC39:HM39"/>
    <mergeCell ref="EC39:EM39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GC30:GM30"/>
    <mergeCell ref="HP32:HZ32"/>
    <mergeCell ref="IC32:IM32"/>
    <mergeCell ref="IP32:IV32"/>
    <mergeCell ref="EP38:EZ38"/>
    <mergeCell ref="FC38:FM38"/>
    <mergeCell ref="FP38:FZ38"/>
    <mergeCell ref="HC32:HM32"/>
    <mergeCell ref="HP31:HZ31"/>
    <mergeCell ref="GP32:GZ32"/>
    <mergeCell ref="IC31:IM31"/>
    <mergeCell ref="IP31:IV31"/>
    <mergeCell ref="EP32:EZ32"/>
    <mergeCell ref="FC32:FM32"/>
    <mergeCell ref="FP32:FZ32"/>
    <mergeCell ref="GC32:GM32"/>
    <mergeCell ref="DC38:DM38"/>
    <mergeCell ref="DP38:DZ38"/>
    <mergeCell ref="EC38:EM38"/>
    <mergeCell ref="BC39:BM39"/>
    <mergeCell ref="BP31:BZ31"/>
    <mergeCell ref="CC31:CM31"/>
    <mergeCell ref="DC32:DM32"/>
    <mergeCell ref="BP32:BZ32"/>
    <mergeCell ref="CP31:CZ31"/>
    <mergeCell ref="CC32:CM32"/>
    <mergeCell ref="DC39:DM39"/>
    <mergeCell ref="CP32:CZ32"/>
    <mergeCell ref="DC31:DM31"/>
    <mergeCell ref="DP31:DZ31"/>
    <mergeCell ref="EC31:EM31"/>
    <mergeCell ref="DP32:DZ32"/>
    <mergeCell ref="EC32:EM32"/>
    <mergeCell ref="C38:M38"/>
    <mergeCell ref="CP30:CZ30"/>
    <mergeCell ref="EC29:EM29"/>
    <mergeCell ref="EP29:EZ29"/>
    <mergeCell ref="FC29:FM29"/>
    <mergeCell ref="CP29:CZ29"/>
    <mergeCell ref="IC30:IM30"/>
    <mergeCell ref="EP31:EZ31"/>
    <mergeCell ref="IP30:IV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DP29:DZ29"/>
    <mergeCell ref="DP30:DZ30"/>
    <mergeCell ref="BC31:BM31"/>
    <mergeCell ref="BC32:BM32"/>
    <mergeCell ref="EC30:EM30"/>
    <mergeCell ref="EP30:EZ30"/>
    <mergeCell ref="A1:I1"/>
    <mergeCell ref="C3:M3"/>
    <mergeCell ref="C4:M4"/>
    <mergeCell ref="F2:I2"/>
    <mergeCell ref="C33:M33"/>
    <mergeCell ref="C37:M37"/>
    <mergeCell ref="P32:Z32"/>
    <mergeCell ref="AC32:AM32"/>
    <mergeCell ref="C34:M34"/>
    <mergeCell ref="C32:M32"/>
    <mergeCell ref="C35:M35"/>
    <mergeCell ref="C36:M36"/>
    <mergeCell ref="AC29:AM29"/>
    <mergeCell ref="C28:M28"/>
    <mergeCell ref="A2:E2"/>
    <mergeCell ref="C5:M5"/>
    <mergeCell ref="C6:M6"/>
    <mergeCell ref="C30:M30"/>
    <mergeCell ref="C31:M31"/>
    <mergeCell ref="P31:Z31"/>
    <mergeCell ref="AC31:AM31"/>
    <mergeCell ref="C14:M14"/>
    <mergeCell ref="C15:M15"/>
    <mergeCell ref="C16:M16"/>
    <mergeCell ref="C17:M17"/>
    <mergeCell ref="C18:M18"/>
    <mergeCell ref="C19:M19"/>
    <mergeCell ref="C7:M7"/>
    <mergeCell ref="C8:M8"/>
    <mergeCell ref="C13:M13"/>
    <mergeCell ref="C9:M9"/>
    <mergeCell ref="C10:M10"/>
    <mergeCell ref="C11:M11"/>
    <mergeCell ref="C12:M12"/>
    <mergeCell ref="AP31:AZ31"/>
    <mergeCell ref="AP32:AZ32"/>
    <mergeCell ref="P30:Z30"/>
    <mergeCell ref="AC30:AM30"/>
    <mergeCell ref="AP30:AZ30"/>
    <mergeCell ref="C20:M20"/>
    <mergeCell ref="DC29:DM29"/>
    <mergeCell ref="BC29:BM29"/>
    <mergeCell ref="BP29:BZ29"/>
    <mergeCell ref="CC29:CM29"/>
    <mergeCell ref="AP29:AZ29"/>
    <mergeCell ref="CC30:CM30"/>
    <mergeCell ref="BC30:BM30"/>
    <mergeCell ref="BP30:BZ30"/>
    <mergeCell ref="DC30:DM30"/>
    <mergeCell ref="C21:M21"/>
    <mergeCell ref="C22:M22"/>
    <mergeCell ref="C23:M23"/>
    <mergeCell ref="C24:M24"/>
    <mergeCell ref="C29:M29"/>
    <mergeCell ref="C25:M25"/>
    <mergeCell ref="C26:M26"/>
    <mergeCell ref="C27:M27"/>
    <mergeCell ref="P29:Z29"/>
    <mergeCell ref="C56:M56"/>
    <mergeCell ref="C57:M57"/>
    <mergeCell ref="C59:M59"/>
    <mergeCell ref="C60:M60"/>
    <mergeCell ref="C58:M58"/>
    <mergeCell ref="C62:M62"/>
    <mergeCell ref="C61:M61"/>
    <mergeCell ref="C52:M52"/>
    <mergeCell ref="C50:M50"/>
    <mergeCell ref="C47:M47"/>
    <mergeCell ref="C48:M48"/>
    <mergeCell ref="C49:M49"/>
    <mergeCell ref="C51:M51"/>
    <mergeCell ref="C77:M77"/>
    <mergeCell ref="C78:M78"/>
    <mergeCell ref="C79:M79"/>
    <mergeCell ref="C80:M80"/>
    <mergeCell ref="C81:M81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76:M76"/>
    <mergeCell ref="C66:M66"/>
    <mergeCell ref="C70:M70"/>
    <mergeCell ref="A72:E72"/>
    <mergeCell ref="C73:M73"/>
    <mergeCell ref="C74:M74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2018-09-26T12:01:45Z</cp:lastPrinted>
  <dcterms:created xsi:type="dcterms:W3CDTF">1997-12-04T19:04:30Z</dcterms:created>
  <dcterms:modified xsi:type="dcterms:W3CDTF">2018-12-03T19:53:33Z</dcterms:modified>
</cp:coreProperties>
</file>