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7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J545" i="1" s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0" i="1"/>
  <c r="G641" i="1"/>
  <c r="H641" i="1"/>
  <c r="G643" i="1"/>
  <c r="H643" i="1"/>
  <c r="G644" i="1"/>
  <c r="H647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C18" i="2"/>
  <c r="C26" i="10"/>
  <c r="L328" i="1"/>
  <c r="H660" i="1" s="1"/>
  <c r="L351" i="1"/>
  <c r="L290" i="1"/>
  <c r="A31" i="12"/>
  <c r="A40" i="12"/>
  <c r="D18" i="13"/>
  <c r="C18" i="13" s="1"/>
  <c r="D15" i="13"/>
  <c r="C15" i="13" s="1"/>
  <c r="D7" i="13"/>
  <c r="C7" i="13" s="1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571" i="1"/>
  <c r="K571" i="1"/>
  <c r="L433" i="1"/>
  <c r="L419" i="1"/>
  <c r="D81" i="2"/>
  <c r="I169" i="1"/>
  <c r="H169" i="1"/>
  <c r="G552" i="1"/>
  <c r="J643" i="1"/>
  <c r="F476" i="1"/>
  <c r="H622" i="1" s="1"/>
  <c r="J622" i="1" s="1"/>
  <c r="I476" i="1"/>
  <c r="H625" i="1" s="1"/>
  <c r="J625" i="1" s="1"/>
  <c r="G338" i="1"/>
  <c r="G352" i="1" s="1"/>
  <c r="F169" i="1"/>
  <c r="J140" i="1"/>
  <c r="F571" i="1"/>
  <c r="K550" i="1"/>
  <c r="G22" i="2"/>
  <c r="K598" i="1"/>
  <c r="G647" i="1" s="1"/>
  <c r="J647" i="1" s="1"/>
  <c r="K545" i="1"/>
  <c r="J552" i="1"/>
  <c r="H552" i="1"/>
  <c r="C29" i="10"/>
  <c r="H140" i="1"/>
  <c r="L393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J636" i="1"/>
  <c r="G36" i="2"/>
  <c r="L565" i="1"/>
  <c r="K551" i="1"/>
  <c r="C22" i="13"/>
  <c r="C138" i="2"/>
  <c r="C16" i="13"/>
  <c r="H33" i="13"/>
  <c r="I460" i="1" l="1"/>
  <c r="I461" i="1" s="1"/>
  <c r="H642" i="1" s="1"/>
  <c r="J642" i="1" s="1"/>
  <c r="J639" i="1"/>
  <c r="H545" i="1"/>
  <c r="K549" i="1"/>
  <c r="K552" i="1" s="1"/>
  <c r="L545" i="1"/>
  <c r="J476" i="1"/>
  <c r="H626" i="1" s="1"/>
  <c r="I446" i="1"/>
  <c r="G642" i="1" s="1"/>
  <c r="L401" i="1"/>
  <c r="C139" i="2" s="1"/>
  <c r="J634" i="1"/>
  <c r="L362" i="1"/>
  <c r="G635" i="1" s="1"/>
  <c r="J635" i="1" s="1"/>
  <c r="H661" i="1"/>
  <c r="H664" i="1" s="1"/>
  <c r="H667" i="1" s="1"/>
  <c r="D29" i="13"/>
  <c r="C29" i="13" s="1"/>
  <c r="G661" i="1"/>
  <c r="D127" i="2"/>
  <c r="D128" i="2" s="1"/>
  <c r="D145" i="2" s="1"/>
  <c r="C119" i="2"/>
  <c r="G649" i="1"/>
  <c r="J649" i="1" s="1"/>
  <c r="F662" i="1"/>
  <c r="I662" i="1" s="1"/>
  <c r="E8" i="13"/>
  <c r="C8" i="13" s="1"/>
  <c r="C121" i="2"/>
  <c r="D12" i="13"/>
  <c r="C12" i="13" s="1"/>
  <c r="C118" i="2"/>
  <c r="C15" i="10"/>
  <c r="C112" i="2"/>
  <c r="C115" i="2" s="1"/>
  <c r="L211" i="1"/>
  <c r="F660" i="1" s="1"/>
  <c r="G645" i="1"/>
  <c r="J645" i="1" s="1"/>
  <c r="C78" i="2"/>
  <c r="C81" i="2" s="1"/>
  <c r="C62" i="2"/>
  <c r="C63" i="2"/>
  <c r="G624" i="1"/>
  <c r="J624" i="1"/>
  <c r="D18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L408" i="1" l="1"/>
  <c r="G637" i="1" s="1"/>
  <c r="J637" i="1" s="1"/>
  <c r="C141" i="2"/>
  <c r="C144" i="2" s="1"/>
  <c r="I661" i="1"/>
  <c r="H672" i="1"/>
  <c r="C6" i="10" s="1"/>
  <c r="G664" i="1"/>
  <c r="G667" i="1" s="1"/>
  <c r="F664" i="1"/>
  <c r="F672" i="1" s="1"/>
  <c r="C4" i="10" s="1"/>
  <c r="E33" i="13"/>
  <c r="D35" i="13" s="1"/>
  <c r="C128" i="2"/>
  <c r="C28" i="10"/>
  <c r="D22" i="10" s="1"/>
  <c r="L257" i="1"/>
  <c r="L271" i="1" s="1"/>
  <c r="G632" i="1" s="1"/>
  <c r="J632" i="1" s="1"/>
  <c r="I660" i="1"/>
  <c r="I664" i="1" s="1"/>
  <c r="I672" i="1" s="1"/>
  <c r="C7" i="10" s="1"/>
  <c r="I193" i="1"/>
  <c r="G630" i="1" s="1"/>
  <c r="J630" i="1" s="1"/>
  <c r="G672" i="1"/>
  <c r="C5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F667" i="1"/>
  <c r="D10" i="10"/>
  <c r="D23" i="10"/>
  <c r="D17" i="10"/>
  <c r="C30" i="10"/>
  <c r="D27" i="10"/>
  <c r="D24" i="10"/>
  <c r="D18" i="10"/>
  <c r="D12" i="10"/>
  <c r="D26" i="10"/>
  <c r="D16" i="10"/>
  <c r="D20" i="10"/>
  <c r="D15" i="10"/>
  <c r="D25" i="10"/>
  <c r="D19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<sst xmlns="http://schemas.openxmlformats.org/spreadsheetml/2006/main" count="3958" uniqueCount="913">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</sst>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511</v>
      </c>
      <c r="C2" s="21">
        <v>511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60852.13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894437.15</v>
      </c>
      <c r="G10" s="18"/>
      <c r="H10" s="18"/>
      <c r="I10" s="18"/>
      <c r="J10" s="67">
        <f>SUM(I440)</f>
        <v>620779.37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8853.57</v>
      </c>
      <c r="G13" s="18">
        <v>2539.4899999999998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205660.23</v>
      </c>
      <c r="G14" s="18" t="s">
        <v>284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2717.28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2207.8000000000002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1172010.8800000001</v>
      </c>
      <c r="G19" s="41">
        <f>SUM(G9:G18)</f>
        <v>5256.77</v>
      </c>
      <c r="H19" s="41">
        <f>SUM(H9:H18)</f>
        <v>0</v>
      </c>
      <c r="I19" s="41">
        <f>SUM(I9:I18)</f>
        <v>0</v>
      </c>
      <c r="J19" s="41">
        <f>SUM(J9:J18)</f>
        <v>620779.37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23152.43</v>
      </c>
      <c r="G22" s="18">
        <v>-2444.38</v>
      </c>
      <c r="H22" s="18">
        <v>-20708.05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796.46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209994.69</v>
      </c>
      <c r="G24" s="18">
        <v>7701.15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551127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785070.58000000007</v>
      </c>
      <c r="G32" s="41">
        <f>SUM(G22:G31)</f>
        <v>5256.7699999999995</v>
      </c>
      <c r="H32" s="41">
        <f>SUM(H22:H31)</f>
        <v>-20708.05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0</v>
      </c>
      <c r="H48" s="18">
        <v>20708.05</v>
      </c>
      <c r="I48" s="18"/>
      <c r="J48" s="13">
        <f>SUM(I459)</f>
        <v>620779.37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386940.3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386940.3</v>
      </c>
      <c r="G51" s="41">
        <f>SUM(G35:G50)</f>
        <v>0</v>
      </c>
      <c r="H51" s="41">
        <f>SUM(H35:H50)</f>
        <v>20708.05</v>
      </c>
      <c r="I51" s="41">
        <f>SUM(I35:I50)</f>
        <v>0</v>
      </c>
      <c r="J51" s="41">
        <f>SUM(J35:J50)</f>
        <v>620779.37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1172010.8800000001</v>
      </c>
      <c r="G52" s="41">
        <f>G51+G32</f>
        <v>5256.7699999999995</v>
      </c>
      <c r="H52" s="41">
        <f>H51+H32</f>
        <v>0</v>
      </c>
      <c r="I52" s="41">
        <f>I51+I32</f>
        <v>0</v>
      </c>
      <c r="J52" s="41">
        <f>J51+J32</f>
        <v>620779.37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8058583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8058583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15545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15545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1860.84</v>
      </c>
      <c r="G96" s="18"/>
      <c r="H96" s="18"/>
      <c r="I96" s="18"/>
      <c r="J96" s="18">
        <v>8274.5499999999993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181204.16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651.4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4770.97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6631.81</v>
      </c>
      <c r="G111" s="41">
        <f>SUM(G96:G110)</f>
        <v>181204.16</v>
      </c>
      <c r="H111" s="41">
        <f>SUM(H96:H110)</f>
        <v>651.4</v>
      </c>
      <c r="I111" s="41">
        <f>SUM(I96:I110)</f>
        <v>0</v>
      </c>
      <c r="J111" s="41">
        <f>SUM(J96:J110)</f>
        <v>8274.5499999999993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8080759.8099999996</v>
      </c>
      <c r="G112" s="41">
        <f>G60+G111</f>
        <v>181204.16</v>
      </c>
      <c r="H112" s="41">
        <f>H60+H79+H94+H111</f>
        <v>651.4</v>
      </c>
      <c r="I112" s="41">
        <f>I60+I111</f>
        <v>0</v>
      </c>
      <c r="J112" s="41">
        <f>J60+J111</f>
        <v>8274.5499999999993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858724.42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1218953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8361.24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2086038.66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71472.39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3637.23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71472.39</v>
      </c>
      <c r="G136" s="41">
        <f>SUM(G123:G135)</f>
        <v>3637.23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2157511.0499999998</v>
      </c>
      <c r="G140" s="41">
        <f>G121+SUM(G136:G137)</f>
        <v>3637.23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62441.15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47781.72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47781.72</v>
      </c>
      <c r="G162" s="41">
        <f>SUM(G150:G161)</f>
        <v>62441.15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47781.72</v>
      </c>
      <c r="G169" s="41">
        <f>G147+G162+SUM(G163:G168)</f>
        <v>62441.15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8155.64</v>
      </c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8155.64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8155.64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10286052.58</v>
      </c>
      <c r="G193" s="47">
        <f>G112+G140+G169+G192</f>
        <v>255438.18000000002</v>
      </c>
      <c r="H193" s="47">
        <f>H112+H140+H169+H192</f>
        <v>651.4</v>
      </c>
      <c r="I193" s="47">
        <f>I112+I140+I169+I192</f>
        <v>0</v>
      </c>
      <c r="J193" s="47">
        <f>J112+J140+J192</f>
        <v>58274.55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3343313.48</v>
      </c>
      <c r="G197" s="18">
        <v>1400324.1</v>
      </c>
      <c r="H197" s="18">
        <v>23728.06</v>
      </c>
      <c r="I197" s="18">
        <v>63188.56</v>
      </c>
      <c r="J197" s="18">
        <v>6212.22</v>
      </c>
      <c r="K197" s="18"/>
      <c r="L197" s="19">
        <f>SUM(F197:K197)</f>
        <v>4836766.419999999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1204983.32</v>
      </c>
      <c r="G198" s="18">
        <v>451068.47</v>
      </c>
      <c r="H198" s="18">
        <v>184153.36</v>
      </c>
      <c r="I198" s="18">
        <v>8153.28</v>
      </c>
      <c r="J198" s="18">
        <v>14287.97</v>
      </c>
      <c r="K198" s="18"/>
      <c r="L198" s="19">
        <f>SUM(F198:K198)</f>
        <v>1862646.4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2200</v>
      </c>
      <c r="G200" s="18">
        <v>597.70000000000005</v>
      </c>
      <c r="H200" s="18"/>
      <c r="I200" s="18"/>
      <c r="J200" s="18"/>
      <c r="K200" s="18">
        <v>1437.1</v>
      </c>
      <c r="L200" s="19">
        <f>SUM(F200:K200)</f>
        <v>4234.7999999999993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700266.97</v>
      </c>
      <c r="G202" s="18">
        <v>242230.38</v>
      </c>
      <c r="H202" s="18">
        <v>4327.87</v>
      </c>
      <c r="I202" s="18">
        <v>2934.01</v>
      </c>
      <c r="J202" s="18"/>
      <c r="K202" s="18"/>
      <c r="L202" s="19">
        <f t="shared" ref="L202:L208" si="0">SUM(F202:K202)</f>
        <v>949759.23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350632.02</v>
      </c>
      <c r="G203" s="18">
        <v>144227.04999999999</v>
      </c>
      <c r="H203" s="18">
        <v>150506.06</v>
      </c>
      <c r="I203" s="18">
        <v>68657.94</v>
      </c>
      <c r="J203" s="18">
        <v>26577.33</v>
      </c>
      <c r="K203" s="18"/>
      <c r="L203" s="19">
        <f t="shared" si="0"/>
        <v>740600.4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7600</v>
      </c>
      <c r="G204" s="18">
        <v>608.41999999999996</v>
      </c>
      <c r="H204" s="18">
        <v>252442.71</v>
      </c>
      <c r="I204" s="18"/>
      <c r="J204" s="18"/>
      <c r="K204" s="18">
        <v>3646.93</v>
      </c>
      <c r="L204" s="19">
        <f t="shared" si="0"/>
        <v>264298.06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310413.55</v>
      </c>
      <c r="G205" s="18">
        <v>129313.93</v>
      </c>
      <c r="H205" s="18">
        <v>56102.18</v>
      </c>
      <c r="I205" s="18">
        <v>4307.97</v>
      </c>
      <c r="J205" s="18">
        <v>3153.5</v>
      </c>
      <c r="K205" s="18">
        <v>11414.27</v>
      </c>
      <c r="L205" s="19">
        <f t="shared" si="0"/>
        <v>514705.39999999997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179350.44</v>
      </c>
      <c r="G207" s="18">
        <v>62603.18</v>
      </c>
      <c r="H207" s="18">
        <v>143924.53</v>
      </c>
      <c r="I207" s="18">
        <v>135427.07</v>
      </c>
      <c r="J207" s="18">
        <v>43727.89</v>
      </c>
      <c r="K207" s="18"/>
      <c r="L207" s="19">
        <f t="shared" si="0"/>
        <v>565033.11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437213.15</v>
      </c>
      <c r="I208" s="18"/>
      <c r="J208" s="18"/>
      <c r="K208" s="18"/>
      <c r="L208" s="19">
        <f t="shared" si="0"/>
        <v>437213.15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6098759.7799999993</v>
      </c>
      <c r="G211" s="41">
        <f t="shared" si="1"/>
        <v>2430973.23</v>
      </c>
      <c r="H211" s="41">
        <f t="shared" si="1"/>
        <v>1252397.92</v>
      </c>
      <c r="I211" s="41">
        <f t="shared" si="1"/>
        <v>282668.82999999996</v>
      </c>
      <c r="J211" s="41">
        <f t="shared" si="1"/>
        <v>93958.91</v>
      </c>
      <c r="K211" s="41">
        <f t="shared" si="1"/>
        <v>16498.3</v>
      </c>
      <c r="L211" s="41">
        <f t="shared" si="1"/>
        <v>10175256.969999999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6098759.7799999993</v>
      </c>
      <c r="G257" s="41">
        <f t="shared" si="8"/>
        <v>2430973.23</v>
      </c>
      <c r="H257" s="41">
        <f t="shared" si="8"/>
        <v>1252397.92</v>
      </c>
      <c r="I257" s="41">
        <f t="shared" si="8"/>
        <v>282668.82999999996</v>
      </c>
      <c r="J257" s="41">
        <f t="shared" si="8"/>
        <v>93958.91</v>
      </c>
      <c r="K257" s="41">
        <f t="shared" si="8"/>
        <v>16498.3</v>
      </c>
      <c r="L257" s="41">
        <f t="shared" si="8"/>
        <v>10175256.969999999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8155.64</v>
      </c>
      <c r="L263" s="19">
        <f>SUM(F263:K263)</f>
        <v>8155.64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58155.64</v>
      </c>
      <c r="L270" s="41">
        <f t="shared" si="9"/>
        <v>58155.64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6098759.7799999993</v>
      </c>
      <c r="G271" s="42">
        <f t="shared" si="11"/>
        <v>2430973.23</v>
      </c>
      <c r="H271" s="42">
        <f t="shared" si="11"/>
        <v>1252397.92</v>
      </c>
      <c r="I271" s="42">
        <f t="shared" si="11"/>
        <v>282668.82999999996</v>
      </c>
      <c r="J271" s="42">
        <f t="shared" si="11"/>
        <v>93958.91</v>
      </c>
      <c r="K271" s="42">
        <f t="shared" si="11"/>
        <v>74653.94</v>
      </c>
      <c r="L271" s="42">
        <f t="shared" si="11"/>
        <v>10233412.609999999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>
        <v>159.04</v>
      </c>
      <c r="J276" s="18"/>
      <c r="K276" s="18"/>
      <c r="L276" s="19">
        <f>SUM(F276:K276)</f>
        <v>159.04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159.04</v>
      </c>
      <c r="J290" s="42">
        <f t="shared" si="13"/>
        <v>0</v>
      </c>
      <c r="K290" s="42">
        <f t="shared" si="13"/>
        <v>0</v>
      </c>
      <c r="L290" s="41">
        <f t="shared" si="13"/>
        <v>159.04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159.04</v>
      </c>
      <c r="J338" s="41">
        <f t="shared" si="20"/>
        <v>0</v>
      </c>
      <c r="K338" s="41">
        <f t="shared" si="20"/>
        <v>0</v>
      </c>
      <c r="L338" s="41">
        <f t="shared" si="20"/>
        <v>159.04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159.04</v>
      </c>
      <c r="J352" s="41">
        <f>J338</f>
        <v>0</v>
      </c>
      <c r="K352" s="47">
        <f>K338+K351</f>
        <v>0</v>
      </c>
      <c r="L352" s="41">
        <f>L338+L351</f>
        <v>159.04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101597.22</v>
      </c>
      <c r="G358" s="18">
        <v>38633.870000000003</v>
      </c>
      <c r="H358" s="18">
        <v>2723.8</v>
      </c>
      <c r="I358" s="18">
        <v>108267.29</v>
      </c>
      <c r="J358" s="18">
        <v>4216</v>
      </c>
      <c r="K358" s="18"/>
      <c r="L358" s="13">
        <f>SUM(F358:K358)</f>
        <v>255438.18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101597.22</v>
      </c>
      <c r="G362" s="47">
        <f t="shared" si="22"/>
        <v>38633.870000000003</v>
      </c>
      <c r="H362" s="47">
        <f t="shared" si="22"/>
        <v>2723.8</v>
      </c>
      <c r="I362" s="47">
        <f t="shared" si="22"/>
        <v>108267.29</v>
      </c>
      <c r="J362" s="47">
        <f t="shared" si="22"/>
        <v>4216</v>
      </c>
      <c r="K362" s="47">
        <f t="shared" si="22"/>
        <v>0</v>
      </c>
      <c r="L362" s="47">
        <f t="shared" si="22"/>
        <v>255438.18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107287.95</v>
      </c>
      <c r="G367" s="18"/>
      <c r="H367" s="18"/>
      <c r="I367" s="56">
        <f>SUM(F367:H367)</f>
        <v>107287.95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979.34</v>
      </c>
      <c r="G368" s="63"/>
      <c r="H368" s="63"/>
      <c r="I368" s="56">
        <f>SUM(F368:H368)</f>
        <v>979.34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108267.29</v>
      </c>
      <c r="G369" s="47">
        <f>SUM(G367:G368)</f>
        <v>0</v>
      </c>
      <c r="H369" s="47">
        <f>SUM(H367:H368)</f>
        <v>0</v>
      </c>
      <c r="I369" s="47">
        <f>SUM(I367:I368)</f>
        <v>108267.29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</v>
      </c>
      <c r="H396" s="18">
        <v>1101.4100000000001</v>
      </c>
      <c r="I396" s="18"/>
      <c r="J396" s="24" t="s">
        <v>286</v>
      </c>
      <c r="K396" s="24" t="s">
        <v>286</v>
      </c>
      <c r="L396" s="56">
        <f t="shared" si="26"/>
        <v>26101.41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7119.66</v>
      </c>
      <c r="I397" s="18"/>
      <c r="J397" s="24" t="s">
        <v>286</v>
      </c>
      <c r="K397" s="24" t="s">
        <v>286</v>
      </c>
      <c r="L397" s="56">
        <f t="shared" si="26"/>
        <v>32119.66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53.48</v>
      </c>
      <c r="I400" s="18"/>
      <c r="J400" s="24" t="s">
        <v>286</v>
      </c>
      <c r="K400" s="24" t="s">
        <v>286</v>
      </c>
      <c r="L400" s="56">
        <f t="shared" si="26"/>
        <v>53.48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8274.5499999999993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58274.55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8274.5499999999993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58274.55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89579.01</v>
      </c>
      <c r="I422" s="18"/>
      <c r="J422" s="18"/>
      <c r="K422" s="18"/>
      <c r="L422" s="56">
        <f t="shared" si="29"/>
        <v>89579.01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89579.01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89579.01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89579.01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89579.01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616675.15</v>
      </c>
      <c r="G440" s="18">
        <v>4104.22</v>
      </c>
      <c r="H440" s="18"/>
      <c r="I440" s="56">
        <f t="shared" si="33"/>
        <v>620779.37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616675.15</v>
      </c>
      <c r="G446" s="13">
        <f>SUM(G439:G445)</f>
        <v>4104.22</v>
      </c>
      <c r="H446" s="13">
        <f>SUM(H439:H445)</f>
        <v>0</v>
      </c>
      <c r="I446" s="13">
        <f>SUM(I439:I445)</f>
        <v>620779.37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616675.15</v>
      </c>
      <c r="G459" s="18">
        <v>4104.22</v>
      </c>
      <c r="H459" s="18"/>
      <c r="I459" s="56">
        <f t="shared" si="34"/>
        <v>620779.37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616675.15</v>
      </c>
      <c r="G460" s="83">
        <f>SUM(G454:G459)</f>
        <v>4104.22</v>
      </c>
      <c r="H460" s="83">
        <f>SUM(H454:H459)</f>
        <v>0</v>
      </c>
      <c r="I460" s="83">
        <f>SUM(I454:I459)</f>
        <v>620779.37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616675.15</v>
      </c>
      <c r="G461" s="42">
        <f>G452+G460</f>
        <v>4104.22</v>
      </c>
      <c r="H461" s="42">
        <f>H452+H460</f>
        <v>0</v>
      </c>
      <c r="I461" s="42">
        <f>I452+I460</f>
        <v>620779.37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334300.33</v>
      </c>
      <c r="G465" s="18">
        <v>0</v>
      </c>
      <c r="H465" s="18">
        <v>20215.689999999999</v>
      </c>
      <c r="I465" s="18"/>
      <c r="J465" s="18">
        <v>652083.82999999996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10286052.58</v>
      </c>
      <c r="G468" s="18">
        <v>255438.18</v>
      </c>
      <c r="H468" s="18">
        <v>651.4</v>
      </c>
      <c r="I468" s="18"/>
      <c r="J468" s="18">
        <v>58274.55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10286052.58</v>
      </c>
      <c r="G470" s="53">
        <f>SUM(G468:G469)</f>
        <v>255438.18</v>
      </c>
      <c r="H470" s="53">
        <f>SUM(H468:H469)</f>
        <v>651.4</v>
      </c>
      <c r="I470" s="53">
        <f>SUM(I468:I469)</f>
        <v>0</v>
      </c>
      <c r="J470" s="53">
        <f>SUM(J468:J469)</f>
        <v>58274.55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10233412.609999999</v>
      </c>
      <c r="G472" s="18">
        <v>255438.18</v>
      </c>
      <c r="H472" s="18">
        <v>159.04</v>
      </c>
      <c r="I472" s="18"/>
      <c r="J472" s="18">
        <v>89579.01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10233412.609999999</v>
      </c>
      <c r="G474" s="53">
        <f>SUM(G472:G473)</f>
        <v>255438.18</v>
      </c>
      <c r="H474" s="53">
        <f>SUM(H472:H473)</f>
        <v>159.04</v>
      </c>
      <c r="I474" s="53">
        <f>SUM(I472:I473)</f>
        <v>0</v>
      </c>
      <c r="J474" s="53">
        <f>SUM(J472:J473)</f>
        <v>89579.01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386940.30000000075</v>
      </c>
      <c r="G476" s="53">
        <f>(G465+G470)- G474</f>
        <v>0</v>
      </c>
      <c r="H476" s="53">
        <f>(H465+H470)- H474</f>
        <v>20708.05</v>
      </c>
      <c r="I476" s="53">
        <f>(I465+I470)- I474</f>
        <v>0</v>
      </c>
      <c r="J476" s="53">
        <f>(J465+J470)- J474</f>
        <v>620779.37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1041992.18</v>
      </c>
      <c r="G521" s="18">
        <v>390038.91</v>
      </c>
      <c r="H521" s="18">
        <v>184153.36</v>
      </c>
      <c r="I521" s="18">
        <v>8153.28</v>
      </c>
      <c r="J521" s="18">
        <v>14287.97</v>
      </c>
      <c r="K521" s="18"/>
      <c r="L521" s="88">
        <f>SUM(F521:K521)</f>
        <v>1638625.7000000002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1041992.18</v>
      </c>
      <c r="G524" s="108">
        <f t="shared" ref="G524:L524" si="36">SUM(G521:G523)</f>
        <v>390038.91</v>
      </c>
      <c r="H524" s="108">
        <f t="shared" si="36"/>
        <v>184153.36</v>
      </c>
      <c r="I524" s="108">
        <f t="shared" si="36"/>
        <v>8153.28</v>
      </c>
      <c r="J524" s="108">
        <f t="shared" si="36"/>
        <v>14287.97</v>
      </c>
      <c r="K524" s="108">
        <f t="shared" si="36"/>
        <v>0</v>
      </c>
      <c r="L524" s="89">
        <f t="shared" si="36"/>
        <v>1638625.7000000002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492001.75</v>
      </c>
      <c r="G526" s="18">
        <v>170191.06</v>
      </c>
      <c r="H526" s="18">
        <v>4245.1899999999996</v>
      </c>
      <c r="I526" s="18"/>
      <c r="J526" s="18"/>
      <c r="K526" s="18"/>
      <c r="L526" s="88">
        <f>SUM(F526:K526)</f>
        <v>666438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492001.75</v>
      </c>
      <c r="G529" s="89">
        <f t="shared" ref="G529:L529" si="37">SUM(G526:G528)</f>
        <v>170191.06</v>
      </c>
      <c r="H529" s="89">
        <f t="shared" si="37"/>
        <v>4245.1899999999996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666438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162991.14000000001</v>
      </c>
      <c r="G531" s="18">
        <v>61029.56</v>
      </c>
      <c r="H531" s="18"/>
      <c r="I531" s="18"/>
      <c r="J531" s="18"/>
      <c r="K531" s="18"/>
      <c r="L531" s="88">
        <f>SUM(F531:K531)</f>
        <v>224020.7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162991.14000000001</v>
      </c>
      <c r="G534" s="89">
        <f t="shared" ref="G534:L534" si="38">SUM(G531:G533)</f>
        <v>61029.56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224020.7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6037.6</v>
      </c>
      <c r="I536" s="18"/>
      <c r="J536" s="18"/>
      <c r="K536" s="18"/>
      <c r="L536" s="88">
        <f>SUM(F536:K536)</f>
        <v>6037.6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6037.6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6037.6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131300.1</v>
      </c>
      <c r="I541" s="18"/>
      <c r="J541" s="18"/>
      <c r="K541" s="18"/>
      <c r="L541" s="88">
        <f>SUM(F541:K541)</f>
        <v>131300.1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131300.1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131300.1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1696985.0700000003</v>
      </c>
      <c r="G545" s="89">
        <f t="shared" ref="G545:L545" si="41">G524+G529+G534+G539+G544</f>
        <v>621259.53</v>
      </c>
      <c r="H545" s="89">
        <f t="shared" si="41"/>
        <v>325736.25</v>
      </c>
      <c r="I545" s="89">
        <f t="shared" si="41"/>
        <v>8153.28</v>
      </c>
      <c r="J545" s="89">
        <f t="shared" si="41"/>
        <v>14287.97</v>
      </c>
      <c r="K545" s="89">
        <f t="shared" si="41"/>
        <v>0</v>
      </c>
      <c r="L545" s="89">
        <f t="shared" si="41"/>
        <v>2666422.1000000006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1638625.7000000002</v>
      </c>
      <c r="G549" s="87">
        <f>L526</f>
        <v>666438</v>
      </c>
      <c r="H549" s="87">
        <f>L531</f>
        <v>224020.7</v>
      </c>
      <c r="I549" s="87">
        <f>L536</f>
        <v>6037.6</v>
      </c>
      <c r="J549" s="87">
        <f>L541</f>
        <v>131300.1</v>
      </c>
      <c r="K549" s="87">
        <f>SUM(F549:J549)</f>
        <v>2666422.1000000006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1638625.7000000002</v>
      </c>
      <c r="G552" s="89">
        <f t="shared" si="42"/>
        <v>666438</v>
      </c>
      <c r="H552" s="89">
        <f t="shared" si="42"/>
        <v>224020.7</v>
      </c>
      <c r="I552" s="89">
        <f t="shared" si="42"/>
        <v>6037.6</v>
      </c>
      <c r="J552" s="89">
        <f t="shared" si="42"/>
        <v>131300.1</v>
      </c>
      <c r="K552" s="89">
        <f t="shared" si="42"/>
        <v>2666422.1000000006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83879.199999999997</v>
      </c>
      <c r="G582" s="18"/>
      <c r="H582" s="18"/>
      <c r="I582" s="87">
        <f t="shared" si="47"/>
        <v>83879.199999999997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295470</v>
      </c>
      <c r="I591" s="18"/>
      <c r="J591" s="18"/>
      <c r="K591" s="104">
        <f t="shared" ref="K591:K597" si="48">SUM(H591:J591)</f>
        <v>295470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131300.1</v>
      </c>
      <c r="I592" s="18"/>
      <c r="J592" s="18"/>
      <c r="K592" s="104">
        <f t="shared" si="48"/>
        <v>131300.1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10443.049999999999</v>
      </c>
      <c r="I595" s="18"/>
      <c r="J595" s="18"/>
      <c r="K595" s="104">
        <f t="shared" si="48"/>
        <v>10443.049999999999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437213.14999999997</v>
      </c>
      <c r="I598" s="108">
        <f>SUM(I591:I597)</f>
        <v>0</v>
      </c>
      <c r="J598" s="108">
        <f>SUM(J591:J597)</f>
        <v>0</v>
      </c>
      <c r="K598" s="108">
        <f>SUM(K591:K597)</f>
        <v>437213.14999999997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93958.91</v>
      </c>
      <c r="I604" s="18"/>
      <c r="J604" s="18"/>
      <c r="K604" s="104">
        <f>SUM(H604:J604)</f>
        <v>93958.91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93958.91</v>
      </c>
      <c r="I605" s="108">
        <f>SUM(I602:I604)</f>
        <v>0</v>
      </c>
      <c r="J605" s="108">
        <f>SUM(J602:J604)</f>
        <v>0</v>
      </c>
      <c r="K605" s="108">
        <f>SUM(K602:K604)</f>
        <v>93958.91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1172010.8800000001</v>
      </c>
      <c r="H617" s="109">
        <f>SUM(F52)</f>
        <v>1172010.8800000001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5256.77</v>
      </c>
      <c r="H618" s="109">
        <f>SUM(G52)</f>
        <v>5256.7699999999995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620779.37</v>
      </c>
      <c r="H621" s="109">
        <f>SUM(J52)</f>
        <v>620779.37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386940.3</v>
      </c>
      <c r="H622" s="109">
        <f>F476</f>
        <v>386940.30000000075</v>
      </c>
      <c r="I622" s="121" t="s">
        <v>101</v>
      </c>
      <c r="J622" s="109">
        <f t="shared" ref="J622:J655" si="50">G622-H622</f>
        <v>-7.5669959187507629E-10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20708.05</v>
      </c>
      <c r="H624" s="109">
        <f>H476</f>
        <v>20708.05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620779.37</v>
      </c>
      <c r="H626" s="109">
        <f>J476</f>
        <v>620779.37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10286052.58</v>
      </c>
      <c r="H627" s="104">
        <f>SUM(F468)</f>
        <v>10286052.58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255438.18000000002</v>
      </c>
      <c r="H628" s="104">
        <f>SUM(G468)</f>
        <v>255438.18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651.4</v>
      </c>
      <c r="H629" s="104">
        <f>SUM(H468)</f>
        <v>651.4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58274.55</v>
      </c>
      <c r="H631" s="104">
        <f>SUM(J468)</f>
        <v>58274.55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10233412.609999999</v>
      </c>
      <c r="H632" s="104">
        <f>SUM(F472)</f>
        <v>10233412.609999999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159.04</v>
      </c>
      <c r="H633" s="104">
        <f>SUM(H472)</f>
        <v>159.04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108267.29</v>
      </c>
      <c r="H634" s="104">
        <f>I369</f>
        <v>108267.29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255438.18</v>
      </c>
      <c r="H635" s="104">
        <f>SUM(G472)</f>
        <v>255438.18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58274.55</v>
      </c>
      <c r="H637" s="164">
        <f>SUM(J468)</f>
        <v>58274.55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89579.01</v>
      </c>
      <c r="H638" s="164">
        <f>SUM(J472)</f>
        <v>89579.01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616675.15</v>
      </c>
      <c r="H639" s="104">
        <f>SUM(F461)</f>
        <v>616675.15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4104.22</v>
      </c>
      <c r="H640" s="104">
        <f>SUM(G461)</f>
        <v>4104.22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620779.37</v>
      </c>
      <c r="H642" s="104">
        <f>SUM(I461)</f>
        <v>620779.37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8274.5499999999993</v>
      </c>
      <c r="H644" s="104">
        <f>H408</f>
        <v>8274.5499999999993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58274.55</v>
      </c>
      <c r="H646" s="104">
        <f>L408</f>
        <v>58274.55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437213.14999999997</v>
      </c>
      <c r="H647" s="104">
        <f>L208+L226+L244</f>
        <v>437213.15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93958.91</v>
      </c>
      <c r="H648" s="104">
        <f>(J257+J338)-(J255+J336)</f>
        <v>93958.91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437213.15</v>
      </c>
      <c r="H649" s="104">
        <f>H598</f>
        <v>437213.14999999997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8155.64</v>
      </c>
      <c r="H652" s="104">
        <f>K263+K345</f>
        <v>8155.64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10430854.189999998</v>
      </c>
      <c r="G660" s="19">
        <f>(L229+L309+L359)</f>
        <v>0</v>
      </c>
      <c r="H660" s="19">
        <f>(L247+L328+L360)</f>
        <v>0</v>
      </c>
      <c r="I660" s="19">
        <f>SUM(F660:H660)</f>
        <v>10430854.189999998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181204.16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181204.16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437213.15</v>
      </c>
      <c r="G662" s="19">
        <f>(L226+L306)-(J226+J306)</f>
        <v>0</v>
      </c>
      <c r="H662" s="19">
        <f>(L244+L325)-(J244+J325)</f>
        <v>0</v>
      </c>
      <c r="I662" s="19">
        <f>SUM(F662:H662)</f>
        <v>437213.15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177838.11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177838.11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9634598.7699999977</v>
      </c>
      <c r="G664" s="19">
        <f>G660-SUM(G661:G663)</f>
        <v>0</v>
      </c>
      <c r="H664" s="19">
        <f>H660-SUM(H661:H663)</f>
        <v>0</v>
      </c>
      <c r="I664" s="19">
        <f>I660-SUM(I661:I663)</f>
        <v>9634598.7699999977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539.09</v>
      </c>
      <c r="G665" s="248"/>
      <c r="H665" s="248"/>
      <c r="I665" s="19">
        <f>SUM(F665:H665)</f>
        <v>539.09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17871.97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17871.97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17871.97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17871.97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STRATHAM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3343313.48</v>
      </c>
      <c r="C9" s="229">
        <f>'DOE25'!G197+'DOE25'!G215+'DOE25'!G233+'DOE25'!G276+'DOE25'!G295+'DOE25'!G314</f>
        <v>1400324.1</v>
      </c>
    </row>
    <row r="10" spans="1:3" x14ac:dyDescent="0.2">
      <c r="A10" t="s">
        <v>773</v>
      </c>
      <c r="B10" s="240">
        <v>2780068.38</v>
      </c>
      <c r="C10" s="240">
        <v>1164412.72</v>
      </c>
    </row>
    <row r="11" spans="1:3" x14ac:dyDescent="0.2">
      <c r="A11" t="s">
        <v>774</v>
      </c>
      <c r="B11" s="240">
        <v>494116.68</v>
      </c>
      <c r="C11" s="240">
        <v>206957.41</v>
      </c>
    </row>
    <row r="12" spans="1:3" x14ac:dyDescent="0.2">
      <c r="A12" t="s">
        <v>775</v>
      </c>
      <c r="B12" s="240">
        <v>69128.42</v>
      </c>
      <c r="C12" s="240">
        <v>28953.97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3343313.48</v>
      </c>
      <c r="C13" s="231">
        <f>SUM(C10:C12)</f>
        <v>1400324.0999999999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1204983.32</v>
      </c>
      <c r="C18" s="229">
        <f>'DOE25'!G198+'DOE25'!G216+'DOE25'!G234+'DOE25'!G277+'DOE25'!G296+'DOE25'!G315</f>
        <v>451068.47</v>
      </c>
    </row>
    <row r="19" spans="1:3" x14ac:dyDescent="0.2">
      <c r="A19" t="s">
        <v>773</v>
      </c>
      <c r="B19" s="240">
        <v>671767.35</v>
      </c>
      <c r="C19" s="240">
        <v>251466.61</v>
      </c>
    </row>
    <row r="20" spans="1:3" x14ac:dyDescent="0.2">
      <c r="A20" t="s">
        <v>774</v>
      </c>
      <c r="B20" s="240">
        <v>469554.83</v>
      </c>
      <c r="C20" s="240">
        <v>175771.21</v>
      </c>
    </row>
    <row r="21" spans="1:3" x14ac:dyDescent="0.2">
      <c r="A21" t="s">
        <v>775</v>
      </c>
      <c r="B21" s="240">
        <v>63661.14</v>
      </c>
      <c r="C21" s="240">
        <v>23830.65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1204983.3199999998</v>
      </c>
      <c r="C22" s="231">
        <f>SUM(C19:C21)</f>
        <v>451068.47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2200</v>
      </c>
      <c r="C36" s="235">
        <f>'DOE25'!G200+'DOE25'!G218+'DOE25'!G236+'DOE25'!G279+'DOE25'!G298+'DOE25'!G317</f>
        <v>597.70000000000005</v>
      </c>
    </row>
    <row r="37" spans="1:3" x14ac:dyDescent="0.2">
      <c r="A37" t="s">
        <v>773</v>
      </c>
      <c r="B37" s="240">
        <v>2200</v>
      </c>
      <c r="C37" s="240">
        <v>597.70000000000005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2200</v>
      </c>
      <c r="C40" s="231">
        <f>SUM(C37:C39)</f>
        <v>597.70000000000005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STRATHAM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6703647.6199999982</v>
      </c>
      <c r="D5" s="20">
        <f>SUM('DOE25'!L197:L200)+SUM('DOE25'!L215:L218)+SUM('DOE25'!L233:L236)-F5-G5</f>
        <v>6681710.3299999982</v>
      </c>
      <c r="E5" s="243"/>
      <c r="F5" s="255">
        <f>SUM('DOE25'!J197:J200)+SUM('DOE25'!J215:J218)+SUM('DOE25'!J233:J236)</f>
        <v>20500.189999999999</v>
      </c>
      <c r="G5" s="53">
        <f>SUM('DOE25'!K197:K200)+SUM('DOE25'!K215:K218)+SUM('DOE25'!K233:K236)</f>
        <v>1437.1</v>
      </c>
      <c r="H5" s="259"/>
    </row>
    <row r="6" spans="1:9" x14ac:dyDescent="0.2">
      <c r="A6" s="32">
        <v>2100</v>
      </c>
      <c r="B6" t="s">
        <v>795</v>
      </c>
      <c r="C6" s="245">
        <f t="shared" si="0"/>
        <v>949759.23</v>
      </c>
      <c r="D6" s="20">
        <f>'DOE25'!L202+'DOE25'!L220+'DOE25'!L238-F6-G6</f>
        <v>949759.23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740600.4</v>
      </c>
      <c r="D7" s="20">
        <f>'DOE25'!L203+'DOE25'!L221+'DOE25'!L239-F7-G7</f>
        <v>714023.07000000007</v>
      </c>
      <c r="E7" s="243"/>
      <c r="F7" s="255">
        <f>'DOE25'!J203+'DOE25'!J221+'DOE25'!J239</f>
        <v>26577.33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210713.52999999997</v>
      </c>
      <c r="D8" s="243"/>
      <c r="E8" s="20">
        <f>'DOE25'!L204+'DOE25'!L222+'DOE25'!L240-F8-G8-D9-D11</f>
        <v>207066.59999999998</v>
      </c>
      <c r="F8" s="255">
        <f>'DOE25'!J204+'DOE25'!J222+'DOE25'!J240</f>
        <v>0</v>
      </c>
      <c r="G8" s="53">
        <f>'DOE25'!K204+'DOE25'!K222+'DOE25'!K240</f>
        <v>3646.93</v>
      </c>
      <c r="H8" s="259"/>
    </row>
    <row r="9" spans="1:9" x14ac:dyDescent="0.2">
      <c r="A9" s="32">
        <v>2310</v>
      </c>
      <c r="B9" t="s">
        <v>812</v>
      </c>
      <c r="C9" s="245">
        <f t="shared" si="0"/>
        <v>32007.64</v>
      </c>
      <c r="D9" s="244">
        <v>32007.64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10000</v>
      </c>
      <c r="D10" s="243"/>
      <c r="E10" s="244">
        <v>10000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21576.89</v>
      </c>
      <c r="D11" s="244">
        <v>21576.89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514705.39999999997</v>
      </c>
      <c r="D12" s="20">
        <f>'DOE25'!L205+'DOE25'!L223+'DOE25'!L241-F12-G12</f>
        <v>500137.62999999995</v>
      </c>
      <c r="E12" s="243"/>
      <c r="F12" s="255">
        <f>'DOE25'!J205+'DOE25'!J223+'DOE25'!J241</f>
        <v>3153.5</v>
      </c>
      <c r="G12" s="53">
        <f>'DOE25'!K205+'DOE25'!K223+'DOE25'!K241</f>
        <v>11414.27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565033.11</v>
      </c>
      <c r="D14" s="20">
        <f>'DOE25'!L207+'DOE25'!L225+'DOE25'!L243-F14-G14</f>
        <v>521305.22</v>
      </c>
      <c r="E14" s="243"/>
      <c r="F14" s="255">
        <f>'DOE25'!J207+'DOE25'!J225+'DOE25'!J243</f>
        <v>43727.89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437213.15</v>
      </c>
      <c r="D15" s="20">
        <f>'DOE25'!L208+'DOE25'!L226+'DOE25'!L244-F15-G15</f>
        <v>437213.15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148150.22999999998</v>
      </c>
      <c r="D29" s="20">
        <f>'DOE25'!L358+'DOE25'!L359+'DOE25'!L360-'DOE25'!I367-F29-G29</f>
        <v>143934.22999999998</v>
      </c>
      <c r="E29" s="243"/>
      <c r="F29" s="255">
        <f>'DOE25'!J358+'DOE25'!J359+'DOE25'!J360</f>
        <v>4216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159.04</v>
      </c>
      <c r="D31" s="20">
        <f>'DOE25'!L290+'DOE25'!L309+'DOE25'!L328+'DOE25'!L333+'DOE25'!L334+'DOE25'!L335-F31-G31</f>
        <v>159.04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10001826.43</v>
      </c>
      <c r="E33" s="246">
        <f>SUM(E5:E31)</f>
        <v>217066.59999999998</v>
      </c>
      <c r="F33" s="246">
        <f>SUM(F5:F31)</f>
        <v>98174.91</v>
      </c>
      <c r="G33" s="246">
        <f>SUM(G5:G31)</f>
        <v>16498.3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217066.59999999998</v>
      </c>
      <c r="E35" s="249"/>
    </row>
    <row r="36" spans="2:8" ht="12" thickTop="1" x14ac:dyDescent="0.2">
      <c r="B36" t="s">
        <v>809</v>
      </c>
      <c r="D36" s="20">
        <f>D33</f>
        <v>10001826.43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60852.13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894437.15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620779.37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8853.57</v>
      </c>
      <c r="D12" s="95">
        <f>'DOE25'!G13</f>
        <v>2539.4899999999998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205660.23</v>
      </c>
      <c r="D13" s="95" t="str">
        <f>'DOE25'!G14</f>
        <v xml:space="preserve"> 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2717.28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2207.8000000000002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1172010.8800000001</v>
      </c>
      <c r="D18" s="41">
        <f>SUM(D8:D17)</f>
        <v>5256.77</v>
      </c>
      <c r="E18" s="41">
        <f>SUM(E8:E17)</f>
        <v>0</v>
      </c>
      <c r="F18" s="41">
        <f>SUM(F8:F17)</f>
        <v>0</v>
      </c>
      <c r="G18" s="41">
        <f>SUM(G8:G17)</f>
        <v>620779.37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23152.43</v>
      </c>
      <c r="D21" s="95">
        <f>'DOE25'!G22</f>
        <v>-2444.38</v>
      </c>
      <c r="E21" s="95">
        <f>'DOE25'!H22</f>
        <v>-20708.05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796.46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209994.69</v>
      </c>
      <c r="D23" s="95">
        <f>'DOE25'!G24</f>
        <v>7701.15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551127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785070.58000000007</v>
      </c>
      <c r="D31" s="41">
        <f>SUM(D21:D30)</f>
        <v>5256.7699999999995</v>
      </c>
      <c r="E31" s="41">
        <f>SUM(E21:E30)</f>
        <v>-20708.05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20708.05</v>
      </c>
      <c r="F47" s="95">
        <f>'DOE25'!I48</f>
        <v>0</v>
      </c>
      <c r="G47" s="95">
        <f>'DOE25'!J48</f>
        <v>620779.37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386940.3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386940.3</v>
      </c>
      <c r="D50" s="41">
        <f>SUM(D34:D49)</f>
        <v>0</v>
      </c>
      <c r="E50" s="41">
        <f>SUM(E34:E49)</f>
        <v>20708.05</v>
      </c>
      <c r="F50" s="41">
        <f>SUM(F34:F49)</f>
        <v>0</v>
      </c>
      <c r="G50" s="41">
        <f>SUM(G34:G49)</f>
        <v>620779.37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1172010.8800000001</v>
      </c>
      <c r="D51" s="41">
        <f>D50+D31</f>
        <v>5256.7699999999995</v>
      </c>
      <c r="E51" s="41">
        <f>E50+E31</f>
        <v>0</v>
      </c>
      <c r="F51" s="41">
        <f>F50+F31</f>
        <v>0</v>
      </c>
      <c r="G51" s="41">
        <f>G50+G31</f>
        <v>620779.37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8058583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15545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1860.84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8274.5499999999993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181204.16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4770.97</v>
      </c>
      <c r="D61" s="95">
        <f>SUM('DOE25'!G98:G110)</f>
        <v>0</v>
      </c>
      <c r="E61" s="95">
        <f>SUM('DOE25'!H98:H110)</f>
        <v>651.4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22176.81</v>
      </c>
      <c r="D62" s="130">
        <f>SUM(D57:D61)</f>
        <v>181204.16</v>
      </c>
      <c r="E62" s="130">
        <f>SUM(E57:E61)</f>
        <v>651.4</v>
      </c>
      <c r="F62" s="130">
        <f>SUM(F57:F61)</f>
        <v>0</v>
      </c>
      <c r="G62" s="130">
        <f>SUM(G57:G61)</f>
        <v>8274.5499999999993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8080759.8099999996</v>
      </c>
      <c r="D63" s="22">
        <f>D56+D62</f>
        <v>181204.16</v>
      </c>
      <c r="E63" s="22">
        <f>E56+E62</f>
        <v>651.4</v>
      </c>
      <c r="F63" s="22">
        <f>F56+F62</f>
        <v>0</v>
      </c>
      <c r="G63" s="22">
        <f>G56+G62</f>
        <v>8274.5499999999993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858724.42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1218953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8361.24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2086038.66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71472.39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3637.23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71472.39</v>
      </c>
      <c r="D78" s="130">
        <f>SUM(D72:D77)</f>
        <v>3637.23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2157511.0499999998</v>
      </c>
      <c r="D81" s="130">
        <f>SUM(D79:D80)+D78+D70</f>
        <v>3637.23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47781.72</v>
      </c>
      <c r="D88" s="95">
        <f>SUM('DOE25'!G153:G161)</f>
        <v>62441.15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47781.72</v>
      </c>
      <c r="D91" s="131">
        <f>SUM(D85:D90)</f>
        <v>62441.15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8155.64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8155.64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10286052.58</v>
      </c>
      <c r="D104" s="86">
        <f>D63+D81+D91+D103</f>
        <v>255438.18000000002</v>
      </c>
      <c r="E104" s="86">
        <f>E63+E81+E91+E103</f>
        <v>651.4</v>
      </c>
      <c r="F104" s="86">
        <f>F63+F81+F91+F103</f>
        <v>0</v>
      </c>
      <c r="G104" s="86">
        <f>G63+G81+G103</f>
        <v>58274.55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4836766.419999999</v>
      </c>
      <c r="D109" s="24" t="s">
        <v>286</v>
      </c>
      <c r="E109" s="95">
        <f>('DOE25'!L276)+('DOE25'!L295)+('DOE25'!L314)</f>
        <v>159.04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1862646.4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4234.7999999999993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6703647.6199999982</v>
      </c>
      <c r="D115" s="86">
        <f>SUM(D109:D114)</f>
        <v>0</v>
      </c>
      <c r="E115" s="86">
        <f>SUM(E109:E114)</f>
        <v>159.04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949759.23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740600.4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264298.06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514705.39999999997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565033.11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437213.15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255438.18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3471609.3499999996</v>
      </c>
      <c r="D128" s="86">
        <f>SUM(D118:D127)</f>
        <v>255438.18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8155.64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58274.55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-8274.5500000000029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58155.64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10233412.609999999</v>
      </c>
      <c r="D145" s="86">
        <f>(D115+D128+D144)</f>
        <v>255438.18</v>
      </c>
      <c r="E145" s="86">
        <f>(E115+E128+E144)</f>
        <v>159.04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STRATHAM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17872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17872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4836925</v>
      </c>
      <c r="D10" s="182">
        <f>ROUND((C10/$C$28)*100,1)</f>
        <v>47.2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1862646</v>
      </c>
      <c r="D11" s="182">
        <f>ROUND((C11/$C$28)*100,1)</f>
        <v>18.2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4235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949759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740600</v>
      </c>
      <c r="D16" s="182">
        <f t="shared" si="0"/>
        <v>7.2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264298</v>
      </c>
      <c r="D17" s="182">
        <f t="shared" si="0"/>
        <v>2.6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514705</v>
      </c>
      <c r="D18" s="182">
        <f t="shared" si="0"/>
        <v>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565033</v>
      </c>
      <c r="D20" s="182">
        <f t="shared" si="0"/>
        <v>5.5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437213</v>
      </c>
      <c r="D21" s="182">
        <f t="shared" si="0"/>
        <v>4.3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74233.84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10249647.84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10249647.84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8058583</v>
      </c>
      <c r="D35" s="182">
        <f t="shared" ref="D35:D40" si="1">ROUND((C35/$C$41)*100,1)</f>
        <v>77.8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31102.759999999776</v>
      </c>
      <c r="D36" s="182">
        <f t="shared" si="1"/>
        <v>0.3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2077677</v>
      </c>
      <c r="D37" s="182">
        <f t="shared" si="1"/>
        <v>20.100000000000001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83471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110223</v>
      </c>
      <c r="D39" s="182">
        <f t="shared" si="1"/>
        <v>1.1000000000000001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10361056.76</v>
      </c>
      <c r="D41" s="184">
        <f>SUM(D35:D40)</f>
        <v>100.09999999999998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STRATHAM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2018-11-30T17:42:05Z</dcterms:modified>
</cp:coreProperties>
</file>