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900" yWindow="465" windowWidth="22860" windowHeight="1699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41" i="1" l="1"/>
  <c r="F456" i="1"/>
  <c r="J468" i="1"/>
  <c r="H208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C13" i="10" s="1"/>
  <c r="L215" i="1"/>
  <c r="L216" i="1"/>
  <c r="L217" i="1"/>
  <c r="L218" i="1"/>
  <c r="L233" i="1"/>
  <c r="L234" i="1"/>
  <c r="L235" i="1"/>
  <c r="L236" i="1"/>
  <c r="F6" i="13"/>
  <c r="G6" i="13"/>
  <c r="L202" i="1"/>
  <c r="L220" i="1"/>
  <c r="C118" i="2" s="1"/>
  <c r="L238" i="1"/>
  <c r="F7" i="13"/>
  <c r="G7" i="13"/>
  <c r="L203" i="1"/>
  <c r="C16" i="10" s="1"/>
  <c r="L221" i="1"/>
  <c r="L239" i="1"/>
  <c r="F12" i="13"/>
  <c r="G12" i="13"/>
  <c r="L205" i="1"/>
  <c r="L223" i="1"/>
  <c r="L241" i="1"/>
  <c r="F14" i="13"/>
  <c r="G14" i="13"/>
  <c r="L207" i="1"/>
  <c r="L225" i="1"/>
  <c r="L243" i="1"/>
  <c r="C20" i="10" s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I369" i="1" s="1"/>
  <c r="H634" i="1" s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C32" i="10" s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A40" i="12" s="1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G60" i="1"/>
  <c r="D56" i="2" s="1"/>
  <c r="H60" i="1"/>
  <c r="I60" i="1"/>
  <c r="F79" i="1"/>
  <c r="F94" i="1"/>
  <c r="C58" i="2" s="1"/>
  <c r="F111" i="1"/>
  <c r="G111" i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D85" i="2" s="1"/>
  <c r="D91" i="2" s="1"/>
  <c r="G162" i="1"/>
  <c r="H147" i="1"/>
  <c r="H162" i="1"/>
  <c r="I147" i="1"/>
  <c r="F85" i="2" s="1"/>
  <c r="I162" i="1"/>
  <c r="C12" i="10"/>
  <c r="C18" i="10"/>
  <c r="L250" i="1"/>
  <c r="L332" i="1"/>
  <c r="L254" i="1"/>
  <c r="C25" i="10"/>
  <c r="L268" i="1"/>
  <c r="L269" i="1"/>
  <c r="L349" i="1"/>
  <c r="L350" i="1"/>
  <c r="E143" i="2" s="1"/>
  <c r="I665" i="1"/>
  <c r="I670" i="1"/>
  <c r="F661" i="1"/>
  <c r="G661" i="1"/>
  <c r="H661" i="1"/>
  <c r="I661" i="1" s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E135" i="2" s="1"/>
  <c r="L346" i="1"/>
  <c r="L347" i="1"/>
  <c r="K351" i="1"/>
  <c r="L521" i="1"/>
  <c r="F549" i="1" s="1"/>
  <c r="K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C18" i="2" s="1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D31" i="2" s="1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E56" i="2"/>
  <c r="F56" i="2"/>
  <c r="C57" i="2"/>
  <c r="E57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C110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E118" i="2"/>
  <c r="C119" i="2"/>
  <c r="E119" i="2"/>
  <c r="C120" i="2"/>
  <c r="E120" i="2"/>
  <c r="C121" i="2"/>
  <c r="E121" i="2"/>
  <c r="E122" i="2"/>
  <c r="C123" i="2"/>
  <c r="E123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H617" i="1" s="1"/>
  <c r="G32" i="1"/>
  <c r="H32" i="1"/>
  <c r="I32" i="1"/>
  <c r="G52" i="1"/>
  <c r="H618" i="1" s="1"/>
  <c r="H51" i="1"/>
  <c r="H52" i="1" s="1"/>
  <c r="H619" i="1" s="1"/>
  <c r="I51" i="1"/>
  <c r="I52" i="1" s="1"/>
  <c r="H620" i="1" s="1"/>
  <c r="F177" i="1"/>
  <c r="F192" i="1" s="1"/>
  <c r="I177" i="1"/>
  <c r="F183" i="1"/>
  <c r="G183" i="1"/>
  <c r="H183" i="1"/>
  <c r="H192" i="1" s="1"/>
  <c r="I183" i="1"/>
  <c r="J183" i="1"/>
  <c r="J192" i="1" s="1"/>
  <c r="F188" i="1"/>
  <c r="G188" i="1"/>
  <c r="H188" i="1"/>
  <c r="I188" i="1"/>
  <c r="F211" i="1"/>
  <c r="G211" i="1"/>
  <c r="G257" i="1" s="1"/>
  <c r="G271" i="1" s="1"/>
  <c r="H211" i="1"/>
  <c r="I211" i="1"/>
  <c r="J211" i="1"/>
  <c r="J257" i="1" s="1"/>
  <c r="J271" i="1" s="1"/>
  <c r="K211" i="1"/>
  <c r="K257" i="1" s="1"/>
  <c r="K271" i="1" s="1"/>
  <c r="F229" i="1"/>
  <c r="G229" i="1"/>
  <c r="H229" i="1"/>
  <c r="I229" i="1"/>
  <c r="I257" i="1" s="1"/>
  <c r="I271" i="1" s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L381" i="1"/>
  <c r="L382" i="1" s="1"/>
  <c r="G636" i="1" s="1"/>
  <c r="J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I408" i="1"/>
  <c r="L413" i="1"/>
  <c r="L414" i="1"/>
  <c r="L415" i="1"/>
  <c r="L416" i="1"/>
  <c r="L419" i="1" s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I446" i="1"/>
  <c r="G642" i="1" s="1"/>
  <c r="F452" i="1"/>
  <c r="G452" i="1"/>
  <c r="H452" i="1"/>
  <c r="I452" i="1"/>
  <c r="F460" i="1"/>
  <c r="G460" i="1"/>
  <c r="H460" i="1"/>
  <c r="I460" i="1"/>
  <c r="I461" i="1" s="1"/>
  <c r="H642" i="1" s="1"/>
  <c r="F461" i="1"/>
  <c r="H639" i="1" s="1"/>
  <c r="G461" i="1"/>
  <c r="H461" i="1"/>
  <c r="F470" i="1"/>
  <c r="G470" i="1"/>
  <c r="H470" i="1"/>
  <c r="I470" i="1"/>
  <c r="J470" i="1"/>
  <c r="F474" i="1"/>
  <c r="G474" i="1"/>
  <c r="G476" i="1" s="1"/>
  <c r="H623" i="1" s="1"/>
  <c r="J623" i="1" s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J545" i="1" s="1"/>
  <c r="K524" i="1"/>
  <c r="K545" i="1" s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I571" i="1" s="1"/>
  <c r="J560" i="1"/>
  <c r="K560" i="1"/>
  <c r="L562" i="1"/>
  <c r="L563" i="1"/>
  <c r="L565" i="1" s="1"/>
  <c r="L564" i="1"/>
  <c r="F565" i="1"/>
  <c r="F571" i="1" s="1"/>
  <c r="G565" i="1"/>
  <c r="H565" i="1"/>
  <c r="H571" i="1" s="1"/>
  <c r="I565" i="1"/>
  <c r="J565" i="1"/>
  <c r="K565" i="1"/>
  <c r="L567" i="1"/>
  <c r="L570" i="1" s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8" i="1" s="1"/>
  <c r="G647" i="1" s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5" i="1" s="1"/>
  <c r="G648" i="1" s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J634" i="1" s="1"/>
  <c r="H635" i="1"/>
  <c r="H636" i="1"/>
  <c r="H637" i="1"/>
  <c r="H638" i="1"/>
  <c r="G640" i="1"/>
  <c r="J640" i="1" s="1"/>
  <c r="H640" i="1"/>
  <c r="G641" i="1"/>
  <c r="H641" i="1"/>
  <c r="G643" i="1"/>
  <c r="H643" i="1"/>
  <c r="G644" i="1"/>
  <c r="G645" i="1"/>
  <c r="J645" i="1" s="1"/>
  <c r="H645" i="1"/>
  <c r="G650" i="1"/>
  <c r="G651" i="1"/>
  <c r="G652" i="1"/>
  <c r="H652" i="1"/>
  <c r="G653" i="1"/>
  <c r="H653" i="1"/>
  <c r="G654" i="1"/>
  <c r="H654" i="1"/>
  <c r="H655" i="1"/>
  <c r="L256" i="1"/>
  <c r="G164" i="2"/>
  <c r="C26" i="10"/>
  <c r="L328" i="1"/>
  <c r="L351" i="1"/>
  <c r="L290" i="1"/>
  <c r="A31" i="12"/>
  <c r="C70" i="2"/>
  <c r="D12" i="13"/>
  <c r="C12" i="13" s="1"/>
  <c r="D62" i="2"/>
  <c r="D18" i="13"/>
  <c r="C18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D50" i="2"/>
  <c r="G157" i="2"/>
  <c r="F18" i="2"/>
  <c r="G161" i="2"/>
  <c r="G156" i="2"/>
  <c r="E115" i="2"/>
  <c r="E62" i="2"/>
  <c r="E63" i="2" s="1"/>
  <c r="E31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H112" i="1"/>
  <c r="F112" i="1"/>
  <c r="J641" i="1"/>
  <c r="J571" i="1"/>
  <c r="K571" i="1"/>
  <c r="D81" i="2"/>
  <c r="I169" i="1"/>
  <c r="H169" i="1"/>
  <c r="G552" i="1"/>
  <c r="J643" i="1"/>
  <c r="H476" i="1"/>
  <c r="H624" i="1" s="1"/>
  <c r="J624" i="1" s="1"/>
  <c r="I476" i="1"/>
  <c r="H625" i="1" s="1"/>
  <c r="J625" i="1" s="1"/>
  <c r="G338" i="1"/>
  <c r="G352" i="1" s="1"/>
  <c r="F169" i="1"/>
  <c r="J140" i="1"/>
  <c r="H257" i="1"/>
  <c r="H271" i="1" s="1"/>
  <c r="I552" i="1"/>
  <c r="K550" i="1"/>
  <c r="G22" i="2"/>
  <c r="J552" i="1"/>
  <c r="H552" i="1"/>
  <c r="C29" i="10"/>
  <c r="H140" i="1"/>
  <c r="L401" i="1"/>
  <c r="C139" i="2" s="1"/>
  <c r="L393" i="1"/>
  <c r="C138" i="2" s="1"/>
  <c r="A13" i="12"/>
  <c r="F22" i="13"/>
  <c r="H25" i="13"/>
  <c r="C25" i="13" s="1"/>
  <c r="L560" i="1"/>
  <c r="H338" i="1"/>
  <c r="H352" i="1" s="1"/>
  <c r="F338" i="1"/>
  <c r="F352" i="1" s="1"/>
  <c r="G192" i="1"/>
  <c r="E128" i="2"/>
  <c r="F552" i="1"/>
  <c r="C35" i="10"/>
  <c r="L309" i="1"/>
  <c r="D5" i="13"/>
  <c r="C5" i="13" s="1"/>
  <c r="E16" i="13"/>
  <c r="J655" i="1"/>
  <c r="I545" i="1"/>
  <c r="G36" i="2"/>
  <c r="G545" i="1"/>
  <c r="K551" i="1"/>
  <c r="C22" i="13"/>
  <c r="H33" i="13"/>
  <c r="J476" i="1" l="1"/>
  <c r="H626" i="1" s="1"/>
  <c r="J644" i="1"/>
  <c r="J651" i="1"/>
  <c r="H545" i="1"/>
  <c r="F476" i="1"/>
  <c r="H622" i="1" s="1"/>
  <c r="C21" i="10"/>
  <c r="L229" i="1"/>
  <c r="F662" i="1"/>
  <c r="G649" i="1"/>
  <c r="J649" i="1" s="1"/>
  <c r="H647" i="1"/>
  <c r="J647" i="1" s="1"/>
  <c r="C124" i="2"/>
  <c r="C122" i="2"/>
  <c r="C17" i="10"/>
  <c r="E33" i="13"/>
  <c r="D35" i="13" s="1"/>
  <c r="C11" i="10"/>
  <c r="C10" i="10"/>
  <c r="L247" i="1"/>
  <c r="H660" i="1" s="1"/>
  <c r="H664" i="1" s="1"/>
  <c r="H667" i="1" s="1"/>
  <c r="C109" i="2"/>
  <c r="C115" i="2"/>
  <c r="J622" i="1"/>
  <c r="J617" i="1"/>
  <c r="J639" i="1"/>
  <c r="C128" i="2"/>
  <c r="D63" i="2"/>
  <c r="K500" i="1"/>
  <c r="C78" i="2"/>
  <c r="C81" i="2" s="1"/>
  <c r="L211" i="1"/>
  <c r="F660" i="1" s="1"/>
  <c r="G81" i="2"/>
  <c r="C62" i="2"/>
  <c r="C63" i="2" s="1"/>
  <c r="G662" i="1"/>
  <c r="C19" i="10"/>
  <c r="C15" i="10"/>
  <c r="G112" i="1"/>
  <c r="K552" i="1"/>
  <c r="C16" i="13"/>
  <c r="K503" i="1"/>
  <c r="D15" i="13"/>
  <c r="C15" i="13" s="1"/>
  <c r="L544" i="1"/>
  <c r="L524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E145" i="2" s="1"/>
  <c r="F50" i="2"/>
  <c r="F51" i="2" s="1"/>
  <c r="L338" i="1"/>
  <c r="L352" i="1" s="1"/>
  <c r="G633" i="1" s="1"/>
  <c r="J633" i="1" s="1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G50" i="2" s="1"/>
  <c r="G51" i="2" s="1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8" i="1"/>
  <c r="J648" i="1" s="1"/>
  <c r="J652" i="1"/>
  <c r="J642" i="1"/>
  <c r="G571" i="1"/>
  <c r="I434" i="1"/>
  <c r="G434" i="1"/>
  <c r="E104" i="2"/>
  <c r="I663" i="1"/>
  <c r="C27" i="10"/>
  <c r="G635" i="1"/>
  <c r="J635" i="1" s="1"/>
  <c r="G104" i="2" l="1"/>
  <c r="C28" i="10"/>
  <c r="I662" i="1"/>
  <c r="H672" i="1"/>
  <c r="C6" i="10" s="1"/>
  <c r="G667" i="1"/>
  <c r="C145" i="2"/>
  <c r="C104" i="2"/>
  <c r="F664" i="1"/>
  <c r="I660" i="1"/>
  <c r="L257" i="1"/>
  <c r="L271" i="1" s="1"/>
  <c r="G632" i="1" s="1"/>
  <c r="J632" i="1" s="1"/>
  <c r="L408" i="1"/>
  <c r="L545" i="1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I664" i="1" l="1"/>
  <c r="I672" i="1" s="1"/>
  <c r="C7" i="10" s="1"/>
  <c r="G637" i="1"/>
  <c r="J637" i="1" s="1"/>
  <c r="H646" i="1"/>
  <c r="J646" i="1" s="1"/>
  <c r="F672" i="1"/>
  <c r="C4" i="10" s="1"/>
  <c r="F667" i="1"/>
  <c r="I667" i="1"/>
  <c r="D28" i="10"/>
  <c r="C41" i="10"/>
  <c r="D38" i="10" s="1"/>
  <c r="H656" i="1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rgb="FF000000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<sst xmlns="http://schemas.openxmlformats.org/spreadsheetml/2006/main" count="3957" uniqueCount="913">
  <si>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</si>
  <si>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</si>
  <si>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</si>
  <si>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</si>
  <si>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</si>
  <si>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</si>
  <si>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</si>
  <si>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</si>
  <si>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</si>
  <si>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</si>
  <si>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</si>
  <si>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</si>
  <si>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</si>
  <si>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</si>
  <si>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</si>
  <si>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</si>
  <si>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</si>
  <si>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</si>
  <si>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</si>
  <si>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</si>
  <si>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</si>
  <si>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</si>
  <si>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</si>
  <si>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</si>
  <si>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</si>
  <si>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</si>
  <si>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</si>
  <si>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</si>
  <si>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</si>
  <si>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</si>
  <si>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</si>
  <si>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</si>
  <si>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</si>
  <si>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</si>
  <si>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</si>
  <si>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</si>
  <si>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</si>
  <si>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</si>
  <si>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</si>
  <si>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</si>
  <si>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</si>
  <si>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</si>
  <si>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</si>
  <si>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</si>
  <si>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</si>
  <si>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</si>
  <si>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</si>
  <si>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</si>
  <si>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</si>
  <si>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</si>
  <si>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</si>
  <si>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</si>
  <si>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</si>
  <si>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</si>
  <si>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</si>
  <si>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</si>
  <si>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</si>
  <si>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</si>
  <si>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</si>
  <si>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</si>
  <si>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</si>
  <si>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</si>
  <si>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</si>
  <si>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</si>
  <si>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</si>
  <si>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</si>
  <si>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</si>
  <si>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</si>
  <si>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</si>
  <si>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</si>
  <si>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</si>
  <si>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</si>
  <si>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</si>
  <si>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</si>
  <si>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</si>
  <si>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</si>
  <si>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</si>
  <si>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</si>
  <si>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</si>
  <si>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</si>
  <si>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</si>
  <si>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</si>
  <si>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</si>
  <si>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</si>
  <si>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</si>
  <si>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</si>
  <si>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</si>
  <si>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</si>
  <si>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</si>
  <si>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</si>
  <si>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</si>
  <si>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</si>
  <si>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</si>
  <si>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</si>
  <si>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</si>
  <si>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</si>
  <si>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</si>
  <si>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</si>
  <si>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</si>
  <si>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</si>
  <si>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</si>
  <si>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</si>
  <si>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</si>
  <si>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</si>
  <si>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</si>
  <si>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</si>
  <si>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</si>
  <si>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</si>
  <si>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</si>
  <si>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</si>
  <si>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</si>
  <si>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</si>
  <si>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</si>
  <si>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</si>
  <si>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</si>
  <si>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</si>
  <si>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</si>
  <si>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</si>
  <si>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</si>
  <si>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</si>
  <si>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</si>
  <si>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</si>
  <si>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</si>
  <si>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</si>
  <si>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</si>
  <si>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</si>
  <si>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</si>
  <si>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</si>
  <si>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</si>
  <si>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</si>
  <si>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</si>
  <si>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</si>
  <si>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</si>
  <si>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</si>
  <si>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</si>
  <si>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</si>
  <si>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</si>
  <si>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</si>
  <si>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</si>
  <si>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</si>
  <si>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</si>
  <si>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</si>
  <si>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</si>
  <si>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</si>
  <si>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</si>
  <si>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</si>
  <si>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</si>
  <si>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</si>
  <si>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</si>
  <si>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</si>
  <si>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</si>
  <si>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</si>
  <si>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</si>
  <si>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</si>
  <si>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</si>
  <si>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</si>
  <si>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</si>
  <si>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</si>
  <si>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</si>
  <si>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</si>
  <si>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</si>
  <si>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</si>
  <si>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</si>
  <si>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</si>
  <si>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</si>
  <si>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</si>
  <si>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</si>
  <si>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</si>
  <si>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</si>
  <si>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</si>
  <si>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</si>
  <si>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</si>
  <si>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</si>
  <si>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</si>
  <si>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</si>
  <si>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</si>
  <si>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</si>
  <si>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</si>
  <si>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</si>
  <si>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</si>
  <si>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</si>
  <si>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</si>
  <si>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</si>
  <si>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</si>
  <si>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</si>
  <si>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</si>
  <si>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</si>
  <si>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</si>
  <si>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</si>
  <si>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</si>
  <si>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</si>
  <si>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</si>
  <si>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</si>
  <si>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</si>
  <si>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</si>
  <si>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</si>
  <si>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</si>
  <si>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</si>
  <si>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</si>
  <si>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</si>
  <si>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</si>
  <si>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</si>
  <si>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</si>
  <si>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</si>
  <si>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</si>
  <si>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</si>
  <si>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</si>
  <si>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</si>
  <si>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</si>
  <si>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</si>
  <si>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</si>
  <si>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</si>
  <si>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</si>
  <si>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</si>
  <si>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</si>
  <si>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</si>
  <si>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</si>
  <si>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</si>
  <si>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</si>
  <si>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</si>
  <si>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</si>
  <si>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</si>
  <si>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</si>
  <si>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</si>
  <si>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</si>
  <si>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</si>
  <si>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</si>
  <si>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</si>
  <si>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</si>
  <si>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</si>
  <si>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</si>
  <si>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</si>
  <si>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</si>
  <si>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</si>
  <si>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</si>
  <si>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</si>
  <si>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</si>
  <si>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</si>
  <si>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</si>
  <si>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</si>
  <si>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</si>
  <si>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</si>
  <si>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</si>
  <si>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</si>
  <si>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</si>
  <si>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</si>
  <si>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</si>
  <si>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</si>
  <si>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</si>
  <si>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</si>
  <si>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</si>
  <si>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</si>
  <si>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</si>
  <si>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</si>
  <si>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</si>
  <si>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</si>
  <si>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</si>
  <si>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</si>
  <si>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</si>
  <si>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</si>
  <si>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</si>
  <si>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</si>
  <si>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</si>
  <si>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</si>
  <si>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</si>
  <si>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</si>
  <si>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</si>
  <si>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</si>
  <si>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</si>
  <si>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</si>
  <si>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</si>
  <si>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</si>
  <si>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</si>
  <si>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</si>
  <si>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</si>
  <si>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</si>
  <si>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</si>
  <si>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</si>
  <si>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</si>
  <si>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</si>
  <si>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</si>
  <si>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</si>
  <si>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</si>
  <si>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</si>
  <si>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</si>
  <si>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</si>
  <si>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</si>
  <si>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</si>
  <si>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</si>
  <si>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</si>
  <si>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</si>
  <si>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</si>
  <si>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</si>
  <si>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</si>
  <si>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</si>
  <si>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</si>
  <si>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</si>
  <si>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</si>
  <si>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</si>
  <si>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</si>
  <si>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</si>
  <si>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</si>
  <si>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</si>
  <si>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</si>
  <si>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</si>
  <si>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</si>
  <si>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</si>
  <si>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</si>
  <si>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</si>
  <si>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</si>
  <si>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</si>
  <si>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</si>
  <si>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</si>
  <si>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</si>
  <si>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</si>
  <si>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</si>
  <si>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</si>
  <si>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</si>
  <si>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</si>
  <si>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</si>
  <si>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</si>
  <si>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</si>
  <si>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</si>
  <si>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</si>
  <si>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</si>
  <si>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</si>
  <si>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</si>
  <si>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</si>
  <si>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</si>
  <si>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</si>
  <si>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</si>
  <si>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</si>
  <si>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</si>
  <si>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</si>
  <si>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</si>
  <si>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</si>
  <si>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</si>
  <si>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</si>
  <si>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</si>
  <si>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</si>
  <si>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</si>
  <si>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</si>
  <si>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</si>
  <si>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</si>
  <si>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</si>
  <si>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</si>
  <si>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</si>
  <si>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</si>
  <si>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</si>
  <si>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</si>
  <si>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</si>
  <si>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</si>
  <si>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</si>
  <si>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</si>
  <si>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</si>
  <si>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</si>
  <si>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</si>
  <si>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</si>
  <si>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</si>
  <si>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</si>
  <si>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</si>
  <si>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</si>
  <si>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</si>
  <si>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</si>
  <si>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</si>
  <si>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</si>
  <si>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</si>
  <si>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</si>
  <si>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</si>
  <si>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</si>
  <si>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</si>
  <si>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</si>
  <si>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</si>
  <si>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</si>
  <si>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</si>
  <si>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</si>
  <si>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</si>
  <si>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</si>
  <si>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</si>
  <si>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</si>
  <si>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</si>
  <si>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</si>
  <si>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</si>
  <si>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</si>
  <si>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</si>
  <si>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</si>
  <si>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</si>
  <si>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</si>
  <si>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</si>
  <si>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</si>
  <si>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</si>
  <si>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</si>
  <si>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</si>
  <si>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</si>
  <si>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</si>
  <si>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</si>
  <si>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</si>
  <si>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</si>
  <si>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</si>
  <si>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</si>
  <si>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</si>
  <si>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</si>
  <si>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</si>
  <si>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</si>
  <si>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</si>
  <si>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</si>
  <si>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</si>
  <si>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</si>
  <si>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</si>
  <si>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</si>
  <si>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</si>
  <si>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</si>
  <si>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</si>
  <si>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</si>
  <si>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</si>
  <si>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</si>
  <si>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</si>
  <si>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</si>
  <si>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</si>
  <si>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</si>
  <si>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</si>
  <si>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</si>
  <si>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</si>
  <si>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</si>
  <si>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</si>
  <si>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</si>
  <si>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</si>
  <si>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</si>
  <si>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</si>
  <si>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</si>
  <si>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</si>
  <si>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</si>
  <si>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</si>
  <si>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</si>
  <si>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</si>
  <si>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</si>
  <si>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</si>
  <si>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</si>
  <si>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</si>
  <si>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</si>
  <si>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</si>
  <si>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</si>
  <si>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</si>
  <si>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</si>
  <si>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</si>
  <si>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</si>
  <si>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</si>
  <si>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</si>
  <si>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</si>
  <si>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</si>
  <si>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</si>
  <si>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</si>
  <si>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</si>
  <si>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</si>
  <si>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</si>
  <si>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</si>
  <si>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</si>
  <si>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</si>
  <si>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</si>
  <si>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</si>
  <si>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</si>
  <si>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</si>
  <si>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</si>
  <si>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</si>
  <si>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</si>
  <si>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</si>
  <si>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</si>
  <si>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</si>
  <si>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</si>
  <si>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</si>
  <si>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</si>
  <si>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</si>
  <si>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</si>
  <si>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</si>
  <si>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</si>
  <si>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</si>
  <si>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</si>
  <si>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</si>
  <si>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</si>
  <si>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</si>
  <si>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</si>
  <si>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</si>
  <si>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</si>
  <si>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</si>
  <si>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</si>
  <si>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</si>
  <si>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</si>
  <si>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</si>
  <si>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</si>
  <si>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</si>
  <si>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</si>
  <si>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</si>
  <si>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</si>
  <si>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</si>
  <si>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</si>
  <si>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</si>
  <si>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</si>
  <si>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</si>
  <si>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</si>
  <si>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</si>
  <si>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</si>
  <si>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</si>
  <si>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</si>
  <si>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</si>
  <si>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</si>
  <si>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</si>
  <si>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</si>
  <si>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</si>
  <si>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</si>
  <si>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</si>
  <si>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</si>
  <si>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</si>
  <si>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</si>
  <si>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</si>
  <si>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</si>
  <si>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</si>
  <si>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</si>
  <si>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</si>
  <si>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</si>
  <si>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</si>
  <si>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</si>
  <si>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</si>
  <si>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</si>
  <si>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</si>
  <si>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</si>
  <si>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</si>
  <si>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</si>
  <si>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</si>
  <si>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</si>
  <si>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</si>
  <si>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</si>
  <si>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</si>
  <si>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</si>
  <si>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</si>
  <si>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</si>
  <si>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</si>
  <si>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</si>
  <si>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</si>
  <si>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</si>
  <si>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</si>
  <si>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</si>
  <si>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</si>
  <si>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</si>
  <si>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</si>
  <si>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</si>
  <si>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</si>
  <si>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</si>
  <si>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</si>
  <si>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</si>
  <si>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</si>
  <si>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</si>
  <si>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</si>
  <si>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</si>
  <si>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</si>
  <si>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</si>
  <si>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</si>
  <si>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</si>
  <si>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</si>
  <si>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</si>
  <si>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</si>
  <si>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</si>
  <si>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</si>
  <si>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</si>
  <si>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</si>
  <si>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</si>
  <si>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</si>
  <si>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</si>
  <si>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</si>
  <si>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</si>
  <si>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</si>
  <si>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</si>
  <si>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</si>
  <si>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</si>
  <si>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</si>
  <si>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</si>
  <si>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</si>
  <si>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</si>
  <si>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</si>
  <si>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</si>
  <si>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</si>
  <si>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</si>
  <si>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</si>
  <si>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</si>
  <si>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</si>
  <si>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</si>
  <si>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</si>
  <si>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</si>
  <si>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</si>
  <si>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</si>
  <si>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</si>
  <si>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</si>
  <si>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</si>
  <si>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</si>
  <si>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</si>
  <si>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</si>
  <si>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</si>
  <si>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</si>
  <si>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</si>
  <si>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</si>
  <si>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</si>
  <si>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</si>
  <si>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</si>
  <si>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</si>
  <si>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</si>
  <si>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</si>
  <si>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</si>
  <si>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</si>
  <si>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</si>
  <si>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</si>
  <si>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</si>
  <si>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</si>
  <si>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</si>
  <si>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</si>
  <si>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</si>
  <si>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</si>
  <si>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</si>
  <si>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</si>
  <si>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</si>
  <si>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</si>
  <si>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</si>
  <si>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</si>
  <si>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</si>
  <si>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</si>
  <si>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</si>
  <si>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</si>
  <si>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</si>
  <si>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</si>
  <si>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</si>
  <si>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</si>
  <si>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</si>
  <si>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</si>
  <si>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</si>
  <si>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</si>
  <si>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</si>
  <si>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</si>
  <si>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</si>
  <si>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</si>
  <si>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</si>
  <si>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</si>
  <si>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</si>
  <si>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</si>
  <si>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</si>
  <si>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</si>
  <si>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</si>
  <si>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</si>
  <si>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</si>
  <si>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</si>
  <si>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</si>
  <si>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</si>
  <si>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</si>
  <si>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</si>
  <si>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</si>
  <si>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</si>
  <si>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</si>
  <si>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</si>
  <si>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</si>
  <si>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</si>
  <si>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</si>
  <si>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</si>
  <si>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</si>
  <si>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</si>
  <si>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</si>
  <si>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</si>
  <si>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</si>
  <si>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</si>
  <si>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</si>
  <si>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</si>
  <si>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</si>
  <si>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</si>
  <si>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</si>
  <si>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</si>
  <si>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</si>
  <si>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</si>
  <si>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</si>
  <si>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</si>
  <si>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</si>
  <si>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</si>
  <si>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</si>
  <si>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</si>
  <si>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</si>
  <si>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</si>
  <si>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</si>
  <si>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</si>
  <si>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</si>
  <si>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</si>
  <si>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</si>
  <si>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</si>
  <si>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</si>
  <si>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</si>
  <si>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</si>
  <si>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</si>
  <si>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</si>
  <si>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</si>
  <si>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</si>
  <si>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</si>
  <si>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</si>
  <si>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</si>
  <si>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</si>
  <si>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</si>
  <si>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</si>
  <si>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</si>
  <si>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</si>
  <si>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</si>
  <si>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</si>
  <si>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</si>
  <si>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</si>
  <si>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</si>
  <si>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</si>
  <si>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</si>
  <si>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</si>
  <si>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</si>
  <si>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</si>
  <si>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</si>
  <si>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</si>
  <si>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</si>
  <si>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</si>
  <si>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</si>
  <si>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</si>
  <si>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</si>
  <si>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</si>
  <si>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</si>
  <si>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</si>
  <si>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</si>
  <si>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</si>
  <si>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</si>
  <si>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</si>
  <si>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</si>
  <si>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</si>
  <si>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</si>
  <si>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</si>
  <si>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</si>
  <si>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</si>
  <si>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</si>
  <si>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</si>
  <si>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</si>
  <si>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</si>
  <si>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</si>
  <si>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</si>
  <si>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</si>
  <si>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</si>
  <si>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</si>
  <si>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</si>
  <si>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</si>
  <si>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</si>
  <si>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</si>
  <si>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</si>
  <si>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</si>
  <si>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</si>
  <si>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</si>
  <si>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</si>
  <si>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</si>
  <si>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</si>
  <si>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</si>
  <si>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</si>
  <si>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</si>
  <si>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</si>
  <si>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</si>
  <si>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</si>
  <si>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</si>
  <si>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</si>
  <si>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</si>
  <si>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</si>
  <si>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</si>
  <si>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</si>
  <si>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</si>
  <si>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</si>
  <si>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</si>
  <si>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</si>
  <si>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</si>
  <si>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</si>
  <si>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</si>
  <si>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</si>
  <si>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</si>
  <si>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</si>
  <si>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</si>
  <si>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</si>
  <si>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</si>
  <si>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</si>
  <si>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</si>
  <si>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</si>
  <si>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</si>
  <si>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</si>
  <si>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</si>
  <si>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</si>
  <si>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</si>
  <si>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</si>
  <si>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</si>
  <si>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</si>
  <si>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</si>
  <si>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</si>
  <si>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</si>
  <si>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</si>
  <si>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</si>
  <si>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</si>
  <si>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</si>
  <si>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</si>
  <si>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</si>
  <si>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</si>
  <si>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</si>
  <si>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</si>
  <si>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</si>
  <si>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</si>
  <si>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</si>
  <si>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</si>
  <si>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</si>
  <si>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</si>
  <si>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</si>
  <si>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</si>
  <si>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</si>
  <si>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</si>
  <si>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</si>
  <si>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</si>
  <si>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</si>
  <si>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</si>
  <si>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</si>
  <si>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</si>
  <si>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</si>
  <si>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</si>
  <si>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</si>
  <si>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</si>
  <si>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</si>
  <si>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</si>
  <si>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</si>
  <si>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</si>
  <si>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</si>
  <si>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</si>
  <si>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</si>
  <si>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</si>
  <si>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</si>
  <si>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</si>
  <si>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</si>
  <si>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</si>
  <si>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</si>
  <si>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</si>
  <si>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</si>
  <si>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</si>
  <si>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</si>
  <si>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</si>
  <si>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</si>
  <si>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</si>
  <si>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</si>
  <si>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</si>
  <si>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</si>
  <si>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</si>
  <si>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</si>
  <si>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</si>
  <si>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</si>
  <si>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</si>
  <si>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</si>
  <si>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</si>
  <si>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</si>
  <si>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</si>
  <si>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</si>
  <si>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</si>
  <si>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</si>
  <si>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</si>
  <si>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</si>
  <si>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</si>
  <si>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</si>
  <si>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</si>
  <si>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</si>
  <si>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</si>
  <si>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</si>
  <si>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</si>
  <si>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</si>
  <si>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</si>
  <si>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</si>
  <si>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</si>
  <si>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</si>
  <si>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</si>
  <si>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</si>
  <si>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</si>
  <si>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</si>
  <si>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</si>
  <si>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</si>
  <si>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</si>
  <si>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</si>
  <si>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</si>
  <si>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</si>
  <si>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</si>
  <si>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</si>
  <si>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</si>
  <si>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</si>
  <si>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</si>
  <si>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</si>
  <si>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</si>
  <si>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</si>
  <si>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</si>
  <si>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</si>
  <si>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</si>
  <si>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</si>
  <si>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</si>
  <si>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</si>
  <si>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</si>
  <si>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</si>
  <si>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</si>
  <si>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</si>
  <si>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</si>
  <si>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</si>
  <si>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</si>
  <si>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</si>
  <si>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</si>
  <si>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</si>
  <si>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</si>
  <si>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</si>
  <si>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</si>
  <si>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</si>
  <si>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</si>
  <si>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</si>
  <si>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</si>
  <si>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</si>
  <si>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</si>
  <si>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SULLIVAN SCHOOL DISTRICT SAU 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</si>
</sst>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40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  <font>
      <sz val="8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11" zoomScaleNormal="111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F670" sqref="F670:H670"/>
    </sheetView>
  </sheetViews>
  <sheetFormatPr defaultColWidth="8.6640625" defaultRowHeight="12.2" customHeight="1" x14ac:dyDescent="0.2"/>
  <cols>
    <col min="1" max="1" width="45.1640625" customWidth="1"/>
    <col min="2" max="2" width="5.1640625" customWidth="1"/>
    <col min="3" max="3" width="5" customWidth="1"/>
    <col min="4" max="4" width="3.6640625" hidden="1" customWidth="1"/>
    <col min="5" max="5" width="6.6640625" bestFit="1" customWidth="1"/>
    <col min="6" max="6" width="17" style="20" customWidth="1"/>
    <col min="7" max="8" width="17.1640625" style="20" customWidth="1"/>
    <col min="9" max="9" width="18.66406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513</v>
      </c>
      <c r="C2" s="21">
        <v>513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182201.86</v>
      </c>
      <c r="G9" s="18"/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/>
      <c r="G12" s="18"/>
      <c r="H12" s="18"/>
      <c r="I12" s="18"/>
      <c r="J12" s="67">
        <f>SUM(I441)</f>
        <v>144556.97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/>
      <c r="G13" s="18"/>
      <c r="H13" s="18"/>
      <c r="I13" s="18"/>
      <c r="J13" s="67">
        <f>SUM(I442)</f>
        <v>1615.75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182201.86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146172.72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4312.75</v>
      </c>
      <c r="G24" s="18"/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4312.75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146172.72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25000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/>
      <c r="I48" s="18"/>
      <c r="J48" s="13">
        <f>SUM(I459)</f>
        <v>0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152889.10999999999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177889.11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146172.72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182201.86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146172.72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875994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875994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>
        <v>4628.4799999999996</v>
      </c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4628.4799999999996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/>
      <c r="G96" s="18"/>
      <c r="H96" s="18"/>
      <c r="I96" s="18"/>
      <c r="J96" s="18">
        <v>1615.75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/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/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0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1615.75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880622.48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1615.75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596545.39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112546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/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709091.39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/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/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709091.39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/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/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/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/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/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0</v>
      </c>
      <c r="G162" s="41">
        <f>SUM(G150:G161)</f>
        <v>0</v>
      </c>
      <c r="H162" s="41">
        <f>SUM(H150:H161)</f>
        <v>0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0</v>
      </c>
      <c r="G169" s="41">
        <f>G147+G162+SUM(G163:G168)</f>
        <v>0</v>
      </c>
      <c r="H169" s="41">
        <f>H147+H162+SUM(H163:H168)</f>
        <v>0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/>
      <c r="H179" s="18"/>
      <c r="I179" s="18"/>
      <c r="J179" s="18">
        <v>50000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50000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50000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1589713.87</v>
      </c>
      <c r="G193" s="47">
        <f>G112+G140+G169+G192</f>
        <v>0</v>
      </c>
      <c r="H193" s="47">
        <f>H112+H140+H169+H192</f>
        <v>0</v>
      </c>
      <c r="I193" s="47">
        <f>I112+I140+I169+I192</f>
        <v>0</v>
      </c>
      <c r="J193" s="47">
        <f>J112+J140+J192</f>
        <v>51615.75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/>
      <c r="G197" s="18"/>
      <c r="H197" s="18">
        <v>447102.69</v>
      </c>
      <c r="I197" s="18"/>
      <c r="J197" s="18"/>
      <c r="K197" s="18"/>
      <c r="L197" s="19">
        <f>SUM(F197:K197)</f>
        <v>447102.69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/>
      <c r="G198" s="18"/>
      <c r="H198" s="18">
        <v>211771.26</v>
      </c>
      <c r="I198" s="18"/>
      <c r="J198" s="18"/>
      <c r="K198" s="18"/>
      <c r="L198" s="19">
        <f>SUM(F198:K198)</f>
        <v>211771.26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/>
      <c r="G204" s="18"/>
      <c r="H204" s="18">
        <v>24308.1</v>
      </c>
      <c r="I204" s="18"/>
      <c r="J204" s="18"/>
      <c r="K204" s="18"/>
      <c r="L204" s="19">
        <f t="shared" si="0"/>
        <v>24308.1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>
        <v>177.34</v>
      </c>
      <c r="I206" s="18"/>
      <c r="J206" s="18"/>
      <c r="K206" s="18"/>
      <c r="L206" s="19">
        <f t="shared" si="0"/>
        <v>177.34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f>77073.9+51.5</f>
        <v>77125.399999999994</v>
      </c>
      <c r="I208" s="18"/>
      <c r="J208" s="18"/>
      <c r="K208" s="18"/>
      <c r="L208" s="19">
        <f t="shared" si="0"/>
        <v>77125.399999999994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760484.78999999992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760484.78999999992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>
        <v>130150.79</v>
      </c>
      <c r="I215" s="18"/>
      <c r="J215" s="18"/>
      <c r="K215" s="18"/>
      <c r="L215" s="19">
        <f>SUM(F215:K215)</f>
        <v>130150.79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>
        <v>62285.67</v>
      </c>
      <c r="I216" s="18"/>
      <c r="J216" s="18"/>
      <c r="K216" s="18"/>
      <c r="L216" s="19">
        <f>SUM(F216:K216)</f>
        <v>62285.67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>
        <v>7149.44</v>
      </c>
      <c r="I222" s="18"/>
      <c r="J222" s="18"/>
      <c r="K222" s="18"/>
      <c r="L222" s="19">
        <f t="shared" si="2"/>
        <v>7149.44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>
        <v>52.16</v>
      </c>
      <c r="I224" s="18"/>
      <c r="J224" s="18"/>
      <c r="K224" s="18"/>
      <c r="L224" s="19">
        <f t="shared" si="2"/>
        <v>52.16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>
        <v>22668.799999999999</v>
      </c>
      <c r="I226" s="18"/>
      <c r="J226" s="18"/>
      <c r="K226" s="18"/>
      <c r="L226" s="19">
        <f t="shared" si="2"/>
        <v>22668.799999999999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222306.86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222306.86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v>299418.46999999997</v>
      </c>
      <c r="I233" s="18"/>
      <c r="J233" s="18"/>
      <c r="K233" s="18"/>
      <c r="L233" s="19">
        <f>SUM(F233:K233)</f>
        <v>299418.46999999997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>
        <v>141180.85</v>
      </c>
      <c r="I234" s="18"/>
      <c r="J234" s="18"/>
      <c r="K234" s="18"/>
      <c r="L234" s="19">
        <f>SUM(F234:K234)</f>
        <v>141180.85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>
        <v>16206.4</v>
      </c>
      <c r="I240" s="18"/>
      <c r="J240" s="18"/>
      <c r="K240" s="18"/>
      <c r="L240" s="19">
        <f t="shared" si="4"/>
        <v>16206.4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>
        <v>118.23</v>
      </c>
      <c r="I242" s="18"/>
      <c r="J242" s="18"/>
      <c r="K242" s="18"/>
      <c r="L242" s="19">
        <f t="shared" si="4"/>
        <v>118.23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v>51382.6</v>
      </c>
      <c r="I244" s="18"/>
      <c r="J244" s="18"/>
      <c r="K244" s="18"/>
      <c r="L244" s="19">
        <f t="shared" si="4"/>
        <v>51382.6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508306.54999999993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508306.54999999993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0</v>
      </c>
      <c r="G257" s="41">
        <f t="shared" si="8"/>
        <v>0</v>
      </c>
      <c r="H257" s="41">
        <f t="shared" si="8"/>
        <v>1491098.1999999997</v>
      </c>
      <c r="I257" s="41">
        <f t="shared" si="8"/>
        <v>0</v>
      </c>
      <c r="J257" s="41">
        <f t="shared" si="8"/>
        <v>0</v>
      </c>
      <c r="K257" s="41">
        <f t="shared" si="8"/>
        <v>0</v>
      </c>
      <c r="L257" s="41">
        <f t="shared" si="8"/>
        <v>1491098.1999999997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/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/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50000</v>
      </c>
      <c r="L266" s="19">
        <f t="shared" si="9"/>
        <v>50000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50000</v>
      </c>
      <c r="L270" s="41">
        <f t="shared" si="9"/>
        <v>50000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0</v>
      </c>
      <c r="G271" s="42">
        <f t="shared" si="11"/>
        <v>0</v>
      </c>
      <c r="H271" s="42">
        <f t="shared" si="11"/>
        <v>1491098.1999999997</v>
      </c>
      <c r="I271" s="42">
        <f t="shared" si="11"/>
        <v>0</v>
      </c>
      <c r="J271" s="42">
        <f t="shared" si="11"/>
        <v>0</v>
      </c>
      <c r="K271" s="42">
        <f t="shared" si="11"/>
        <v>50000</v>
      </c>
      <c r="L271" s="42">
        <f t="shared" si="11"/>
        <v>1541098.1999999997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/>
      <c r="G367" s="18"/>
      <c r="H367" s="18"/>
      <c r="I367" s="56">
        <f>SUM(F367:H367)</f>
        <v>0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/>
      <c r="G368" s="63"/>
      <c r="H368" s="63"/>
      <c r="I368" s="56">
        <f>SUM(F368:H368)</f>
        <v>0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>
        <v>50000</v>
      </c>
      <c r="H397" s="18">
        <v>1615.75</v>
      </c>
      <c r="I397" s="18"/>
      <c r="J397" s="24" t="s">
        <v>286</v>
      </c>
      <c r="K397" s="24" t="s">
        <v>286</v>
      </c>
      <c r="L397" s="56">
        <f t="shared" si="26"/>
        <v>51615.75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50000</v>
      </c>
      <c r="H401" s="47">
        <f>SUM(H395:H400)</f>
        <v>1615.75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51615.75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50000</v>
      </c>
      <c r="H408" s="47">
        <f>H393+H401+H407</f>
        <v>1615.75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51615.75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>
        <v>1615.75</v>
      </c>
      <c r="L423" s="56">
        <f t="shared" si="29"/>
        <v>1615.75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1615.75</v>
      </c>
      <c r="L427" s="47">
        <f t="shared" si="30"/>
        <v>1615.75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1615.75</v>
      </c>
      <c r="L434" s="47">
        <f t="shared" si="32"/>
        <v>1615.75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>
        <f>50000+94556.97</f>
        <v>144556.97</v>
      </c>
      <c r="G441" s="18"/>
      <c r="H441" s="18"/>
      <c r="I441" s="56">
        <f t="shared" si="33"/>
        <v>144556.97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>
        <v>1615.75</v>
      </c>
      <c r="G442" s="18"/>
      <c r="H442" s="18"/>
      <c r="I442" s="56">
        <f t="shared" si="33"/>
        <v>1615.75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146172.72</v>
      </c>
      <c r="G446" s="13">
        <f>SUM(G439:G445)</f>
        <v>0</v>
      </c>
      <c r="H446" s="13">
        <f>SUM(H439:H445)</f>
        <v>0</v>
      </c>
      <c r="I446" s="13">
        <f>SUM(I439:I445)</f>
        <v>146172.72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>
        <f>50000+1615.75+94556.97</f>
        <v>146172.72</v>
      </c>
      <c r="G456" s="18"/>
      <c r="H456" s="18"/>
      <c r="I456" s="56">
        <f t="shared" si="34"/>
        <v>146172.72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146172.72</v>
      </c>
      <c r="G460" s="83">
        <f>SUM(G454:G459)</f>
        <v>0</v>
      </c>
      <c r="H460" s="83">
        <f>SUM(H454:H459)</f>
        <v>0</v>
      </c>
      <c r="I460" s="83">
        <f>SUM(I454:I459)</f>
        <v>146172.72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146172.72</v>
      </c>
      <c r="G461" s="42">
        <f>G452+G460</f>
        <v>0</v>
      </c>
      <c r="H461" s="42">
        <f>H452+H460</f>
        <v>0</v>
      </c>
      <c r="I461" s="42">
        <f>I452+I460</f>
        <v>146172.72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129273.44</v>
      </c>
      <c r="G465" s="18"/>
      <c r="H465" s="18"/>
      <c r="I465" s="18"/>
      <c r="J465" s="18">
        <v>96172.72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1589713.87</v>
      </c>
      <c r="G468" s="18"/>
      <c r="H468" s="18"/>
      <c r="I468" s="18"/>
      <c r="J468" s="18">
        <f>50000+1615.75</f>
        <v>51615.75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1589713.87</v>
      </c>
      <c r="G470" s="53">
        <f>SUM(G468:G469)</f>
        <v>0</v>
      </c>
      <c r="H470" s="53">
        <f>SUM(H468:H469)</f>
        <v>0</v>
      </c>
      <c r="I470" s="53">
        <f>SUM(I468:I469)</f>
        <v>0</v>
      </c>
      <c r="J470" s="53">
        <f>SUM(J468:J469)</f>
        <v>51615.75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1541098.2</v>
      </c>
      <c r="G472" s="18"/>
      <c r="H472" s="18"/>
      <c r="I472" s="18"/>
      <c r="J472" s="18">
        <v>1615.75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1541098.2</v>
      </c>
      <c r="G474" s="53">
        <f>SUM(G472:G473)</f>
        <v>0</v>
      </c>
      <c r="H474" s="53">
        <f>SUM(H472:H473)</f>
        <v>0</v>
      </c>
      <c r="I474" s="53">
        <f>SUM(I472:I473)</f>
        <v>0</v>
      </c>
      <c r="J474" s="53">
        <f>SUM(J472:J473)</f>
        <v>1615.75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177889.1100000001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146172.72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/>
      <c r="G521" s="18"/>
      <c r="H521" s="18">
        <v>211771.26</v>
      </c>
      <c r="I521" s="18"/>
      <c r="J521" s="18"/>
      <c r="K521" s="18"/>
      <c r="L521" s="88">
        <f>SUM(F521:K521)</f>
        <v>211771.26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>
        <v>62285.67</v>
      </c>
      <c r="I522" s="18"/>
      <c r="J522" s="18"/>
      <c r="K522" s="18"/>
      <c r="L522" s="88">
        <f>SUM(F522:K522)</f>
        <v>62285.67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>
        <v>141180.85</v>
      </c>
      <c r="I523" s="18"/>
      <c r="J523" s="18"/>
      <c r="K523" s="18"/>
      <c r="L523" s="88">
        <f>SUM(F523:K523)</f>
        <v>141180.85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415237.78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415237.78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0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0</v>
      </c>
      <c r="G545" s="89">
        <f t="shared" ref="G545:L545" si="41">G524+G529+G534+G539+G544</f>
        <v>0</v>
      </c>
      <c r="H545" s="89">
        <f t="shared" si="41"/>
        <v>415237.78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415237.78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211771.26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211771.26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62285.67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62285.67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141180.85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141180.85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415237.78</v>
      </c>
      <c r="G552" s="89">
        <f t="shared" si="42"/>
        <v>0</v>
      </c>
      <c r="H552" s="89">
        <f t="shared" si="42"/>
        <v>0</v>
      </c>
      <c r="I552" s="89">
        <f t="shared" si="42"/>
        <v>0</v>
      </c>
      <c r="J552" s="89">
        <f t="shared" si="42"/>
        <v>0</v>
      </c>
      <c r="K552" s="89">
        <f t="shared" si="42"/>
        <v>415237.78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>
        <v>447102.69</v>
      </c>
      <c r="G575" s="18">
        <v>130150.79</v>
      </c>
      <c r="H575" s="18">
        <v>299418.46999999997</v>
      </c>
      <c r="I575" s="87">
        <f>SUM(F575:H575)</f>
        <v>876671.95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211771.26</v>
      </c>
      <c r="G579" s="18">
        <v>62285.67</v>
      </c>
      <c r="H579" s="18">
        <v>141180.85</v>
      </c>
      <c r="I579" s="87">
        <f t="shared" si="47"/>
        <v>415237.78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77125.399999999994</v>
      </c>
      <c r="I591" s="18">
        <v>22668.799999999999</v>
      </c>
      <c r="J591" s="18">
        <v>51382.6</v>
      </c>
      <c r="K591" s="104">
        <f t="shared" ref="K591:K597" si="48">SUM(H591:J591)</f>
        <v>151176.79999999999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77125.399999999994</v>
      </c>
      <c r="I598" s="108">
        <f>SUM(I591:I597)</f>
        <v>22668.799999999999</v>
      </c>
      <c r="J598" s="108">
        <f>SUM(J591:J597)</f>
        <v>51382.6</v>
      </c>
      <c r="K598" s="108">
        <f>SUM(K591:K597)</f>
        <v>151176.79999999999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182201.86</v>
      </c>
      <c r="H617" s="109">
        <f>SUM(F52)</f>
        <v>182201.86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0</v>
      </c>
      <c r="H618" s="109">
        <f>SUM(G52)</f>
        <v>0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0</v>
      </c>
      <c r="H619" s="109">
        <f>SUM(H52)</f>
        <v>0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146172.72</v>
      </c>
      <c r="H621" s="109">
        <f>SUM(J52)</f>
        <v>146172.72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177889.11</v>
      </c>
      <c r="H622" s="109">
        <f>F476</f>
        <v>177889.1100000001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146172.72</v>
      </c>
      <c r="H626" s="109">
        <f>J476</f>
        <v>146172.72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1589713.87</v>
      </c>
      <c r="H627" s="104">
        <f>SUM(F468)</f>
        <v>1589713.87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51615.75</v>
      </c>
      <c r="H631" s="104">
        <f>SUM(J468)</f>
        <v>51615.75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1541098.1999999997</v>
      </c>
      <c r="H632" s="104">
        <f>SUM(F472)</f>
        <v>1541098.2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51615.75</v>
      </c>
      <c r="H637" s="164">
        <f>SUM(J468)</f>
        <v>51615.75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1615.75</v>
      </c>
      <c r="H638" s="164">
        <f>SUM(J472)</f>
        <v>1615.75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146172.72</v>
      </c>
      <c r="H639" s="104">
        <f>SUM(F461)</f>
        <v>146172.72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146172.72</v>
      </c>
      <c r="H642" s="104">
        <f>SUM(I461)</f>
        <v>146172.72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1615.75</v>
      </c>
      <c r="H644" s="104">
        <f>H408</f>
        <v>1615.75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50000</v>
      </c>
      <c r="H645" s="104">
        <f>G408</f>
        <v>50000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51615.75</v>
      </c>
      <c r="H646" s="104">
        <f>L408</f>
        <v>51615.75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151176.79999999999</v>
      </c>
      <c r="H647" s="104">
        <f>L208+L226+L244</f>
        <v>151176.79999999999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0</v>
      </c>
      <c r="H648" s="104">
        <f>(J257+J338)-(J255+J336)</f>
        <v>0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77125.399999999994</v>
      </c>
      <c r="H649" s="104">
        <f>H598</f>
        <v>77125.399999999994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22668.799999999999</v>
      </c>
      <c r="H650" s="104">
        <f>I598</f>
        <v>22668.799999999999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51382.6</v>
      </c>
      <c r="H651" s="104">
        <f>J598</f>
        <v>51382.6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50000</v>
      </c>
      <c r="H655" s="104">
        <f>K266+K347</f>
        <v>50000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760484.78999999992</v>
      </c>
      <c r="G660" s="19">
        <f>(L229+L309+L359)</f>
        <v>222306.86</v>
      </c>
      <c r="H660" s="19">
        <f>(L247+L328+L360)</f>
        <v>508306.54999999993</v>
      </c>
      <c r="I660" s="19">
        <f>SUM(F660:H660)</f>
        <v>1491098.1999999997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77125.399999999994</v>
      </c>
      <c r="G662" s="19">
        <f>(L226+L306)-(J226+J306)</f>
        <v>22668.799999999999</v>
      </c>
      <c r="H662" s="19">
        <f>(L244+L325)-(J244+J325)</f>
        <v>51382.6</v>
      </c>
      <c r="I662" s="19">
        <f>SUM(F662:H662)</f>
        <v>151176.79999999999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658873.94999999995</v>
      </c>
      <c r="G663" s="199">
        <f>SUM(G575:G587)+SUM(I602:I604)+L612</f>
        <v>192436.46</v>
      </c>
      <c r="H663" s="199">
        <f>SUM(H575:H587)+SUM(J602:J604)+L613</f>
        <v>440599.31999999995</v>
      </c>
      <c r="I663" s="19">
        <f>SUM(F663:H663)</f>
        <v>1291909.73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24485.439999999944</v>
      </c>
      <c r="G664" s="19">
        <f>G660-SUM(G661:G663)</f>
        <v>7201.6000000000058</v>
      </c>
      <c r="H664" s="19">
        <f>H660-SUM(H661:H663)</f>
        <v>16324.630000000005</v>
      </c>
      <c r="I664" s="19">
        <f>I660-SUM(I661:I663)</f>
        <v>48011.669999999693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>
        <v>-24485.439999999999</v>
      </c>
      <c r="G669" s="18">
        <v>-7201.6</v>
      </c>
      <c r="H669" s="18">
        <v>-16324.63</v>
      </c>
      <c r="I669" s="19">
        <f>SUM(F669:H669)</f>
        <v>-48011.67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41" sqref="B41"/>
    </sheetView>
  </sheetViews>
  <sheetFormatPr defaultColWidth="8.6640625" defaultRowHeight="11.25" x14ac:dyDescent="0.2"/>
  <cols>
    <col min="1" max="1" width="26.6640625" customWidth="1"/>
    <col min="2" max="2" width="33.66406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SULLIVAN SCHOOL DISTRICT SAU 96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773</v>
      </c>
      <c r="B10" s="240"/>
      <c r="C10" s="240"/>
    </row>
    <row r="11" spans="1:3" x14ac:dyDescent="0.2">
      <c r="A11" t="s">
        <v>774</v>
      </c>
      <c r="B11" s="240"/>
      <c r="C11" s="240"/>
    </row>
    <row r="12" spans="1:3" x14ac:dyDescent="0.2">
      <c r="A12" t="s">
        <v>775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773</v>
      </c>
      <c r="B19" s="240"/>
      <c r="C19" s="240"/>
    </row>
    <row r="20" spans="1:3" x14ac:dyDescent="0.2">
      <c r="A20" t="s">
        <v>774</v>
      </c>
      <c r="B20" s="240"/>
      <c r="C20" s="240"/>
    </row>
    <row r="21" spans="1:3" x14ac:dyDescent="0.2">
      <c r="A21" t="s">
        <v>775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773</v>
      </c>
      <c r="B37" s="240"/>
      <c r="C37" s="240"/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B38" sqref="B38"/>
    </sheetView>
  </sheetViews>
  <sheetFormatPr defaultColWidth="8.6640625" defaultRowHeight="11.25" x14ac:dyDescent="0.2"/>
  <cols>
    <col min="1" max="1" width="10.6640625" customWidth="1"/>
    <col min="2" max="2" width="41.1640625" customWidth="1"/>
    <col min="3" max="3" width="13.5" bestFit="1" customWidth="1"/>
    <col min="4" max="5" width="17.6640625" customWidth="1"/>
    <col min="6" max="6" width="22.5" bestFit="1" customWidth="1"/>
    <col min="7" max="8" width="17.66406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SULLIVAN SCHOOL DISTRICT SAU 96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1291909.73</v>
      </c>
      <c r="D5" s="20">
        <f>SUM('DOE25'!L197:L200)+SUM('DOE25'!L215:L218)+SUM('DOE25'!L233:L236)-F5-G5</f>
        <v>1291909.73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795</v>
      </c>
      <c r="C6" s="245">
        <f t="shared" si="0"/>
        <v>0</v>
      </c>
      <c r="D6" s="20">
        <f>'DOE25'!L202+'DOE25'!L220+'DOE25'!L238-F6-G6</f>
        <v>0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47663.939999999995</v>
      </c>
      <c r="D8" s="243"/>
      <c r="E8" s="20">
        <f>'DOE25'!L204+'DOE25'!L222+'DOE25'!L240-F8-G8-D9-D11</f>
        <v>47663.939999999995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812</v>
      </c>
      <c r="C9" s="245">
        <f t="shared" si="0"/>
        <v>0</v>
      </c>
      <c r="D9" s="244"/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0</v>
      </c>
      <c r="D11" s="244"/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347.73</v>
      </c>
      <c r="D13" s="243"/>
      <c r="E13" s="20">
        <f>'DOE25'!L206+'DOE25'!L224+'DOE25'!L242-F13-G13</f>
        <v>347.73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0</v>
      </c>
      <c r="D14" s="20">
        <f>'DOE25'!L207+'DOE25'!L225+'DOE25'!L243-F14-G14</f>
        <v>0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151176.79999999999</v>
      </c>
      <c r="D15" s="20">
        <f>'DOE25'!L208+'DOE25'!L226+'DOE25'!L244-F15-G15</f>
        <v>151176.79999999999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1443086.53</v>
      </c>
      <c r="E33" s="246">
        <f>SUM(E5:E31)</f>
        <v>48011.67</v>
      </c>
      <c r="F33" s="246">
        <f>SUM(F5:F31)</f>
        <v>0</v>
      </c>
      <c r="G33" s="246">
        <f>SUM(G5:G31)</f>
        <v>0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48011.67</v>
      </c>
      <c r="E35" s="249"/>
    </row>
    <row r="36" spans="2:8" ht="12" thickTop="1" x14ac:dyDescent="0.2">
      <c r="B36" t="s">
        <v>809</v>
      </c>
      <c r="D36" s="20">
        <f>D33</f>
        <v>1443086.53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N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95" zoomScaleNormal="95" workbookViewId="0">
      <pane ySplit="2" topLeftCell="A8" activePane="bottomLeft" state="frozen"/>
      <selection activeCell="F46" sqref="F46"/>
      <selection pane="bottomLeft" activeCell="V36" sqref="V23:V36"/>
    </sheetView>
  </sheetViews>
  <sheetFormatPr defaultColWidth="8.6640625" defaultRowHeight="11.25" x14ac:dyDescent="0.2"/>
  <cols>
    <col min="1" max="1" width="52.6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SULLIVAN SCHOOL DISTRICT SAU 96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182201.86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144556.97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1615.75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182201.86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146172.72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4312.75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4312.75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146172.72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25000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152889.10999999999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177889.11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146172.72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182201.86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146172.72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875994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4628.4799999999996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1615.75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0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0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4628.4799999999996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1615.75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880622.48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1615.75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596545.39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112546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709091.39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0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709091.39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0</v>
      </c>
      <c r="D88" s="95">
        <f>SUM('DOE25'!G153:G161)</f>
        <v>0</v>
      </c>
      <c r="E88" s="95">
        <f>SUM('DOE25'!H153:H161)</f>
        <v>0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0</v>
      </c>
      <c r="D91" s="131">
        <f>SUM(D85:D90)</f>
        <v>0</v>
      </c>
      <c r="E91" s="131">
        <f>SUM(E85:E90)</f>
        <v>0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50000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50000</v>
      </c>
    </row>
    <row r="104" spans="1:7" ht="12.75" thickTop="1" thickBot="1" x14ac:dyDescent="0.25">
      <c r="A104" s="33" t="s">
        <v>759</v>
      </c>
      <c r="C104" s="86">
        <f>C63+C81+C91+C103</f>
        <v>1589713.87</v>
      </c>
      <c r="D104" s="86">
        <f>D63+D81+D91+D103</f>
        <v>0</v>
      </c>
      <c r="E104" s="86">
        <f>E63+E81+E91+E103</f>
        <v>0</v>
      </c>
      <c r="F104" s="86">
        <f>F63+F81+F91+F103</f>
        <v>0</v>
      </c>
      <c r="G104" s="86">
        <f>G63+G81+G103</f>
        <v>51615.75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876671.95</v>
      </c>
      <c r="D109" s="24" t="s">
        <v>286</v>
      </c>
      <c r="E109" s="95">
        <f>('DOE25'!L276)+('DOE25'!L295)+('DOE25'!L314)</f>
        <v>0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415237.78</v>
      </c>
      <c r="D110" s="24" t="s">
        <v>286</v>
      </c>
      <c r="E110" s="95">
        <f>('DOE25'!L277)+('DOE25'!L296)+('DOE25'!L315)</f>
        <v>0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1291909.73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0</v>
      </c>
      <c r="D118" s="24" t="s">
        <v>286</v>
      </c>
      <c r="E118" s="95">
        <f>+('DOE25'!L281)+('DOE25'!L300)+('DOE25'!L319)</f>
        <v>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286</v>
      </c>
      <c r="E119" s="95">
        <f>+('DOE25'!L282)+('DOE25'!L301)+('DOE25'!L320)</f>
        <v>0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47663.939999999995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347.73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0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151176.79999999999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0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199188.46999999997</v>
      </c>
      <c r="D128" s="86">
        <f>SUM(D118:D127)</f>
        <v>0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1615.75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51615.75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-1615.75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50000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1615.75</v>
      </c>
    </row>
    <row r="145" spans="1:9" ht="12.75" thickTop="1" thickBot="1" x14ac:dyDescent="0.25">
      <c r="A145" s="33" t="s">
        <v>244</v>
      </c>
      <c r="C145" s="86">
        <f>(C115+C128+C144)</f>
        <v>1541098.2</v>
      </c>
      <c r="D145" s="86">
        <f>(D115+D128+D144)</f>
        <v>0</v>
      </c>
      <c r="E145" s="86">
        <f>(E115+E128+E144)</f>
        <v>0</v>
      </c>
      <c r="F145" s="86">
        <f>(F115+F128+F144)</f>
        <v>0</v>
      </c>
      <c r="G145" s="86">
        <f>(G115+G128+G144)</f>
        <v>1615.75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ColWidth="8.6640625" defaultRowHeight="11.25" x14ac:dyDescent="0.2"/>
  <cols>
    <col min="1" max="1" width="14.1640625" customWidth="1"/>
    <col min="2" max="2" width="49" bestFit="1" customWidth="1"/>
    <col min="3" max="3" width="12.1640625" bestFit="1" customWidth="1"/>
    <col min="4" max="4" width="10.16406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SULLIVAN SCHOOL DISTRICT SAU 96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0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876672</v>
      </c>
      <c r="D10" s="182">
        <f>ROUND((C10/$C$28)*100,1)</f>
        <v>58.8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415238</v>
      </c>
      <c r="D11" s="182">
        <f>ROUND((C11/$C$28)*100,1)</f>
        <v>27.8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0</v>
      </c>
      <c r="D15" s="182">
        <f t="shared" ref="D15:D27" si="0">ROUND((C15/$C$28)*100,1)</f>
        <v>0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47664</v>
      </c>
      <c r="D17" s="182">
        <f t="shared" si="0"/>
        <v>3.2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348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0</v>
      </c>
      <c r="D20" s="182">
        <f t="shared" si="0"/>
        <v>0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151177</v>
      </c>
      <c r="D21" s="182">
        <f t="shared" si="0"/>
        <v>10.1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717</v>
      </c>
      <c r="C28" s="180">
        <f>SUM(C10:C27)</f>
        <v>1491099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1491099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875994</v>
      </c>
      <c r="D35" s="182">
        <f t="shared" ref="D35:D40" si="1">ROUND((C35/$C$41)*100,1)</f>
        <v>55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6244.2299999999814</v>
      </c>
      <c r="D36" s="182">
        <f t="shared" si="1"/>
        <v>0.4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709091</v>
      </c>
      <c r="D37" s="182">
        <f t="shared" si="1"/>
        <v>44.6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0</v>
      </c>
      <c r="D39" s="182">
        <f t="shared" si="1"/>
        <v>0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1591329.23</v>
      </c>
      <c r="D41" s="184">
        <f>SUM(D35:D40)</f>
        <v>100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ColWidth="8.6640625" defaultRowHeight="11.25" x14ac:dyDescent="0.2"/>
  <cols>
    <col min="1" max="1" width="10.1640625" customWidth="1"/>
    <col min="14" max="14" width="6.1640625" customWidth="1"/>
  </cols>
  <sheetData>
    <row r="1" spans="1:26" ht="16.5" thickTop="1" x14ac:dyDescent="0.25">
      <c r="A1" s="288" t="s">
        <v>764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761</v>
      </c>
      <c r="B2" s="295"/>
      <c r="C2" s="295"/>
      <c r="D2" s="295"/>
      <c r="E2" s="295"/>
      <c r="F2" s="292" t="str">
        <f>'DOE25'!A2</f>
        <v>SULLIVAN SCHOOL DISTRICT SAU 96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0" t="s">
        <v>765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842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6640625"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2018-08-02T20:41:54Z</cp:lastPrinted>
  <dcterms:created xsi:type="dcterms:W3CDTF">1997-12-04T19:04:30Z</dcterms:created>
  <dcterms:modified xsi:type="dcterms:W3CDTF">2018-08-30T19:15:14Z</dcterms:modified>
</cp:coreProperties>
</file>