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3675" yWindow="945" windowWidth="23100" windowHeight="16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42" i="1" l="1"/>
  <c r="F12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C118" i="2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H662" i="1" s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A31" i="12" s="1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D91" i="2" s="1"/>
  <c r="G162" i="1"/>
  <c r="H147" i="1"/>
  <c r="H162" i="1"/>
  <c r="I147" i="1"/>
  <c r="F85" i="2" s="1"/>
  <c r="I162" i="1"/>
  <c r="C12" i="10"/>
  <c r="L250" i="1"/>
  <c r="L332" i="1"/>
  <c r="L254" i="1"/>
  <c r="C25" i="10"/>
  <c r="L268" i="1"/>
  <c r="L269" i="1"/>
  <c r="L349" i="1"/>
  <c r="L350" i="1"/>
  <c r="E143" i="2" s="1"/>
  <c r="I665" i="1"/>
  <c r="I670" i="1"/>
  <c r="F661" i="1"/>
  <c r="G661" i="1"/>
  <c r="H661" i="1"/>
  <c r="I661" i="1" s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K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D18" i="2" s="1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E62" i="2" s="1"/>
  <c r="E63" i="2" s="1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E112" i="2"/>
  <c r="C113" i="2"/>
  <c r="E113" i="2"/>
  <c r="E114" i="2"/>
  <c r="D115" i="2"/>
  <c r="F115" i="2"/>
  <c r="G115" i="2"/>
  <c r="E118" i="2"/>
  <c r="E119" i="2"/>
  <c r="E128" i="2" s="1"/>
  <c r="C120" i="2"/>
  <c r="E120" i="2"/>
  <c r="C121" i="2"/>
  <c r="E121" i="2"/>
  <c r="E122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K211" i="1"/>
  <c r="K257" i="1" s="1"/>
  <c r="K271" i="1" s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F257" i="1" s="1"/>
  <c r="F271" i="1" s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J641" i="1" s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40" i="1"/>
  <c r="G641" i="1"/>
  <c r="G643" i="1"/>
  <c r="H643" i="1"/>
  <c r="G644" i="1"/>
  <c r="G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L256" i="1"/>
  <c r="G164" i="2"/>
  <c r="L351" i="1"/>
  <c r="L290" i="1"/>
  <c r="C70" i="2"/>
  <c r="D12" i="13"/>
  <c r="C12" i="13" s="1"/>
  <c r="D62" i="2"/>
  <c r="D18" i="13"/>
  <c r="C18" i="13" s="1"/>
  <c r="D7" i="13"/>
  <c r="C7" i="13" s="1"/>
  <c r="D17" i="13"/>
  <c r="C17" i="13" s="1"/>
  <c r="E8" i="13"/>
  <c r="C8" i="13" s="1"/>
  <c r="F78" i="2"/>
  <c r="F81" i="2" s="1"/>
  <c r="D50" i="2"/>
  <c r="G157" i="2"/>
  <c r="F18" i="2"/>
  <c r="E115" i="2"/>
  <c r="E103" i="2"/>
  <c r="E31" i="2"/>
  <c r="D29" i="13"/>
  <c r="C29" i="13" s="1"/>
  <c r="L427" i="1"/>
  <c r="J257" i="1"/>
  <c r="J271" i="1" s="1"/>
  <c r="H112" i="1"/>
  <c r="K571" i="1"/>
  <c r="I169" i="1"/>
  <c r="H169" i="1"/>
  <c r="G552" i="1"/>
  <c r="J643" i="1"/>
  <c r="H476" i="1"/>
  <c r="H624" i="1" s="1"/>
  <c r="I476" i="1"/>
  <c r="H625" i="1" s="1"/>
  <c r="J625" i="1" s="1"/>
  <c r="G338" i="1"/>
  <c r="G352" i="1" s="1"/>
  <c r="F169" i="1"/>
  <c r="J140" i="1"/>
  <c r="I552" i="1"/>
  <c r="K550" i="1"/>
  <c r="G22" i="2"/>
  <c r="J552" i="1"/>
  <c r="C29" i="10"/>
  <c r="H140" i="1"/>
  <c r="L393" i="1"/>
  <c r="C138" i="2" s="1"/>
  <c r="F22" i="13"/>
  <c r="L560" i="1"/>
  <c r="H338" i="1"/>
  <c r="H352" i="1" s="1"/>
  <c r="F338" i="1"/>
  <c r="F352" i="1" s="1"/>
  <c r="G192" i="1"/>
  <c r="C35" i="10"/>
  <c r="D5" i="13"/>
  <c r="C5" i="13" s="1"/>
  <c r="J655" i="1"/>
  <c r="I545" i="1"/>
  <c r="G36" i="2"/>
  <c r="G545" i="1"/>
  <c r="C22" i="13"/>
  <c r="J640" i="1" l="1"/>
  <c r="J644" i="1"/>
  <c r="L401" i="1"/>
  <c r="C139" i="2" s="1"/>
  <c r="J649" i="1"/>
  <c r="H545" i="1"/>
  <c r="F476" i="1"/>
  <c r="H622" i="1" s="1"/>
  <c r="J622" i="1" s="1"/>
  <c r="C21" i="10"/>
  <c r="J647" i="1"/>
  <c r="C124" i="2"/>
  <c r="C20" i="10"/>
  <c r="C122" i="2"/>
  <c r="C18" i="10"/>
  <c r="L229" i="1"/>
  <c r="G660" i="1" s="1"/>
  <c r="C17" i="10"/>
  <c r="C11" i="10"/>
  <c r="C10" i="10"/>
  <c r="L247" i="1"/>
  <c r="H660" i="1" s="1"/>
  <c r="H664" i="1" s="1"/>
  <c r="H257" i="1"/>
  <c r="H271" i="1" s="1"/>
  <c r="C109" i="2"/>
  <c r="J639" i="1"/>
  <c r="J617" i="1"/>
  <c r="K551" i="1"/>
  <c r="K552" i="1" s="1"/>
  <c r="E16" i="13"/>
  <c r="F552" i="1"/>
  <c r="H25" i="13"/>
  <c r="F112" i="1"/>
  <c r="C36" i="10" s="1"/>
  <c r="D63" i="2"/>
  <c r="G624" i="1"/>
  <c r="L534" i="1"/>
  <c r="K500" i="1"/>
  <c r="I460" i="1"/>
  <c r="I452" i="1"/>
  <c r="I446" i="1"/>
  <c r="G642" i="1" s="1"/>
  <c r="D145" i="2"/>
  <c r="C123" i="2"/>
  <c r="C119" i="2"/>
  <c r="C112" i="2"/>
  <c r="C78" i="2"/>
  <c r="C81" i="2" s="1"/>
  <c r="L211" i="1"/>
  <c r="G81" i="2"/>
  <c r="C62" i="2"/>
  <c r="C63" i="2" s="1"/>
  <c r="G662" i="1"/>
  <c r="I662" i="1" s="1"/>
  <c r="C19" i="10"/>
  <c r="C15" i="10"/>
  <c r="G112" i="1"/>
  <c r="J624" i="1"/>
  <c r="C26" i="10"/>
  <c r="K503" i="1"/>
  <c r="L382" i="1"/>
  <c r="G636" i="1" s="1"/>
  <c r="J636" i="1" s="1"/>
  <c r="K338" i="1"/>
  <c r="K352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8" i="1"/>
  <c r="J648" i="1" s="1"/>
  <c r="J652" i="1"/>
  <c r="G571" i="1"/>
  <c r="I434" i="1"/>
  <c r="G434" i="1"/>
  <c r="E104" i="2"/>
  <c r="I663" i="1"/>
  <c r="C27" i="10"/>
  <c r="C28" i="10" s="1"/>
  <c r="G635" i="1"/>
  <c r="J635" i="1" s="1"/>
  <c r="G664" i="1" l="1"/>
  <c r="G667" i="1" s="1"/>
  <c r="C128" i="2"/>
  <c r="H667" i="1"/>
  <c r="H672" i="1"/>
  <c r="C6" i="10" s="1"/>
  <c r="L257" i="1"/>
  <c r="L271" i="1" s="1"/>
  <c r="G632" i="1" s="1"/>
  <c r="J632" i="1" s="1"/>
  <c r="C115" i="2"/>
  <c r="G672" i="1"/>
  <c r="C5" i="10" s="1"/>
  <c r="C104" i="2"/>
  <c r="F193" i="1"/>
  <c r="G627" i="1" s="1"/>
  <c r="J627" i="1" s="1"/>
  <c r="L408" i="1"/>
  <c r="L545" i="1"/>
  <c r="C25" i="13"/>
  <c r="H33" i="13"/>
  <c r="F660" i="1"/>
  <c r="I461" i="1"/>
  <c r="H642" i="1" s="1"/>
  <c r="J642" i="1" s="1"/>
  <c r="E33" i="13"/>
  <c r="D35" i="13" s="1"/>
  <c r="C16" i="13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C145" i="2" l="1"/>
  <c r="F664" i="1"/>
  <c r="I660" i="1"/>
  <c r="I664" i="1" s="1"/>
  <c r="I672" i="1" s="1"/>
  <c r="C7" i="10" s="1"/>
  <c r="G637" i="1"/>
  <c r="J637" i="1" s="1"/>
  <c r="H646" i="1"/>
  <c r="J646" i="1" s="1"/>
  <c r="D28" i="10"/>
  <c r="C41" i="10"/>
  <c r="D38" i="10" s="1"/>
  <c r="H656" i="1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rgb="FF000000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rgb="FF000000"/>
            <rFont val="Tahoma"/>
            <family val="2"/>
          </rPr>
          <t xml:space="preserve">Only report that amount raise from the Statewide Property  Tax.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132" authorId="0">
      <text>
        <r>
          <rPr>
            <sz val="8"/>
            <color rgb="FF000000"/>
            <rFont val="Tahoma"/>
            <family val="2"/>
          </rPr>
          <t xml:space="preserve">Only report the state’s share of the revenue on this page.  Do not lump sum the state and federal revenues.
</t>
        </r>
        <r>
          <rPr>
            <sz val="8"/>
            <color rgb="FF000000"/>
            <rFont val="Tahoma"/>
            <family val="2"/>
          </rPr>
          <t xml:space="preserve">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<sst xmlns="http://schemas.openxmlformats.org/spreadsheetml/2006/main" count="3957" uniqueCount="913">
  <si>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</si>
  <si>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</si>
  <si>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</si>
  <si>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</si>
  <si>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</si>
  <si>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</si>
  <si>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</si>
  <si>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</si>
  <si>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</si>
  <si>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</si>
  <si>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</si>
  <si>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</si>
  <si>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</si>
  <si>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</si>
  <si>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</si>
  <si>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</si>
  <si>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</si>
  <si>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</si>
  <si>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</si>
  <si>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</si>
  <si>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</si>
  <si>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</si>
  <si>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</si>
  <si>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</si>
  <si>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</si>
  <si>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</si>
  <si>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</si>
  <si>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</si>
  <si>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</si>
  <si>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</si>
  <si>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</si>
  <si>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</si>
  <si>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</si>
  <si>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</si>
  <si>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</si>
  <si>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</si>
  <si>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</si>
  <si>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</si>
  <si>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</si>
  <si>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</si>
  <si>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</si>
  <si>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</si>
  <si>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</si>
  <si>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</si>
  <si>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</si>
  <si>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</si>
  <si>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</si>
  <si>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</si>
  <si>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</si>
  <si>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</si>
  <si>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</si>
  <si>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</si>
  <si>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</si>
  <si>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</si>
  <si>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</si>
  <si>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</si>
  <si>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</si>
  <si>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</si>
  <si>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</si>
  <si>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</si>
  <si>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</si>
  <si>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</si>
  <si>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</si>
  <si>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</si>
  <si>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</si>
  <si>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</si>
  <si>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</si>
  <si>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</si>
  <si>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</si>
  <si>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</si>
  <si>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</si>
  <si>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</si>
  <si>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</si>
  <si>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</si>
  <si>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</si>
  <si>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</si>
  <si>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</si>
  <si>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</si>
  <si>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</si>
  <si>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</si>
  <si>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</si>
  <si>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</si>
  <si>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</si>
  <si>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</si>
  <si>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</si>
  <si>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</si>
  <si>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</si>
  <si>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</si>
  <si>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</si>
  <si>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</si>
  <si>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</si>
  <si>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</si>
  <si>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</si>
  <si>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</si>
  <si>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</si>
  <si>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</si>
  <si>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</si>
  <si>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</si>
  <si>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</si>
  <si>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</si>
  <si>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</si>
  <si>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</si>
  <si>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</si>
  <si>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</si>
  <si>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</si>
  <si>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</si>
  <si>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</si>
  <si>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</si>
  <si>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</si>
  <si>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</si>
  <si>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</si>
  <si>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</si>
  <si>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</si>
  <si>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</si>
  <si>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</si>
  <si>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</si>
  <si>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</si>
  <si>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</si>
  <si>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</si>
  <si>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</si>
  <si>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</si>
  <si>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</si>
  <si>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</si>
  <si>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</si>
  <si>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</si>
  <si>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</si>
  <si>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</si>
  <si>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</si>
  <si>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</si>
  <si>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</si>
  <si>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</si>
  <si>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</si>
  <si>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</si>
  <si>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</si>
  <si>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</si>
  <si>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</si>
  <si>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</si>
  <si>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</si>
  <si>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</si>
  <si>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</si>
  <si>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</si>
  <si>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</si>
  <si>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</si>
  <si>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</si>
  <si>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</si>
  <si>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</si>
  <si>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</si>
  <si>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</si>
  <si>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</si>
  <si>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</si>
  <si>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</si>
  <si>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</si>
  <si>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</si>
  <si>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</si>
  <si>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</si>
  <si>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</si>
  <si>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</si>
  <si>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</si>
  <si>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</si>
  <si>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</si>
  <si>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</si>
  <si>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</si>
  <si>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</si>
  <si>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</si>
  <si>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</si>
  <si>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</si>
  <si>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</si>
  <si>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</si>
  <si>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</si>
  <si>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</si>
  <si>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</si>
  <si>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</si>
  <si>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</si>
  <si>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</si>
  <si>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</si>
  <si>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</si>
  <si>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</si>
  <si>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</si>
  <si>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</si>
  <si>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</si>
  <si>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</si>
  <si>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</si>
  <si>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</si>
  <si>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</si>
  <si>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</si>
  <si>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</si>
  <si>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</si>
  <si>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</si>
  <si>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</si>
  <si>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</si>
  <si>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</si>
  <si>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</si>
  <si>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</si>
  <si>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</si>
  <si>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</si>
  <si>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</si>
  <si>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</si>
  <si>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</si>
  <si>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</si>
  <si>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</si>
  <si>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</si>
  <si>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</si>
  <si>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</si>
  <si>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</si>
  <si>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</si>
  <si>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</si>
  <si>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</si>
  <si>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</si>
  <si>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</si>
  <si>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</si>
  <si>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</si>
  <si>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</si>
  <si>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</si>
  <si>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</si>
  <si>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</si>
  <si>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</si>
  <si>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</si>
  <si>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</si>
  <si>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</si>
  <si>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</si>
  <si>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</si>
  <si>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</si>
  <si>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</si>
  <si>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</si>
  <si>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</si>
  <si>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</si>
  <si>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</si>
  <si>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</si>
  <si>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</si>
  <si>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</si>
  <si>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</si>
  <si>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</si>
  <si>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</si>
  <si>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</si>
  <si>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</si>
  <si>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</si>
  <si>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</si>
  <si>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</si>
  <si>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</si>
  <si>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</si>
  <si>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</si>
  <si>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</si>
  <si>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</si>
  <si>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</si>
  <si>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</si>
  <si>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</si>
  <si>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</si>
  <si>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</si>
  <si>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</si>
  <si>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</si>
  <si>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</si>
  <si>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</si>
  <si>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</si>
  <si>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</si>
  <si>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</si>
  <si>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</si>
  <si>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</si>
  <si>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</si>
  <si>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</si>
  <si>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</si>
  <si>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</si>
  <si>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</si>
  <si>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</si>
  <si>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</si>
  <si>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</si>
  <si>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</si>
  <si>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</si>
  <si>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</si>
  <si>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</si>
  <si>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</si>
  <si>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</si>
  <si>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</si>
  <si>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</si>
  <si>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</si>
  <si>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</si>
  <si>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</si>
  <si>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</si>
  <si>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</si>
  <si>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</si>
  <si>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</si>
  <si>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</si>
  <si>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</si>
  <si>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</si>
  <si>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</si>
  <si>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</si>
  <si>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</si>
  <si>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</si>
  <si>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</si>
  <si>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</si>
  <si>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</si>
  <si>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</si>
  <si>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</si>
  <si>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</si>
  <si>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</si>
  <si>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</si>
  <si>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</si>
  <si>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</si>
  <si>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</si>
  <si>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</si>
  <si>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</si>
  <si>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</si>
  <si>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</si>
  <si>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</si>
  <si>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</si>
  <si>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</si>
  <si>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</si>
  <si>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</si>
  <si>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</si>
  <si>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</si>
  <si>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</si>
  <si>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</si>
  <si>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</si>
  <si>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</si>
  <si>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</si>
  <si>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</si>
  <si>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</si>
  <si>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</si>
  <si>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</si>
  <si>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</si>
  <si>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</si>
  <si>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</si>
  <si>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</si>
  <si>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</si>
  <si>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</si>
  <si>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</si>
  <si>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</si>
  <si>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</si>
  <si>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</si>
  <si>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</si>
  <si>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</si>
  <si>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</si>
  <si>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</si>
  <si>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</si>
  <si>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</si>
  <si>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</si>
  <si>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</si>
  <si>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</si>
  <si>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</si>
  <si>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</si>
  <si>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</si>
  <si>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</si>
  <si>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</si>
  <si>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</si>
  <si>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</si>
  <si>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</si>
  <si>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</si>
  <si>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</si>
  <si>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</si>
  <si>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</si>
  <si>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</si>
  <si>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</si>
  <si>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</si>
  <si>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</si>
  <si>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</si>
  <si>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</si>
  <si>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</si>
  <si>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</si>
  <si>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</si>
  <si>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</si>
  <si>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</si>
  <si>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</si>
  <si>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</si>
  <si>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</si>
  <si>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</si>
  <si>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</si>
  <si>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</si>
  <si>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</si>
  <si>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</si>
  <si>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</si>
  <si>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</si>
  <si>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</si>
  <si>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</si>
  <si>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</si>
  <si>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</si>
  <si>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</si>
  <si>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</si>
  <si>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</si>
  <si>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</si>
  <si>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</si>
  <si>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</si>
  <si>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</si>
  <si>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</si>
  <si>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</si>
  <si>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</si>
  <si>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</si>
  <si>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</si>
  <si>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</si>
  <si>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</si>
  <si>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</si>
  <si>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</si>
  <si>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</si>
  <si>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</si>
  <si>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</si>
  <si>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</si>
  <si>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</si>
  <si>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</si>
  <si>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</si>
  <si>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</si>
  <si>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</si>
  <si>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</si>
  <si>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</si>
  <si>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</si>
  <si>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</si>
  <si>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</si>
  <si>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</si>
  <si>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</si>
  <si>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</si>
  <si>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</si>
  <si>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</si>
  <si>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</si>
  <si>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</si>
  <si>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</si>
  <si>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</si>
  <si>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</si>
  <si>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</si>
  <si>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</si>
  <si>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</si>
  <si>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</si>
  <si>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</si>
  <si>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</si>
  <si>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</si>
  <si>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</si>
  <si>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</si>
  <si>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</si>
  <si>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</si>
  <si>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</si>
  <si>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</si>
  <si>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</si>
  <si>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</si>
  <si>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</si>
  <si>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</si>
  <si>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</si>
  <si>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</si>
  <si>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</si>
  <si>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</si>
  <si>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</si>
  <si>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</si>
  <si>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</si>
  <si>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</si>
  <si>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</si>
  <si>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</si>
  <si>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</si>
  <si>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</si>
  <si>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</si>
  <si>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</si>
  <si>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</si>
  <si>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</si>
  <si>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</si>
  <si>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</si>
  <si>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</si>
  <si>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</si>
  <si>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</si>
  <si>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</si>
  <si>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</si>
  <si>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</si>
  <si>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</si>
  <si>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</si>
  <si>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</si>
  <si>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</si>
  <si>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</si>
  <si>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</si>
  <si>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</si>
  <si>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</si>
  <si>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</si>
  <si>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</si>
  <si>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</si>
  <si>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</si>
  <si>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</si>
  <si>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</si>
  <si>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</si>
  <si>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</si>
  <si>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</si>
  <si>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</si>
  <si>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</si>
  <si>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</si>
  <si>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</si>
  <si>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</si>
  <si>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</si>
  <si>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</si>
  <si>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</si>
  <si>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</si>
  <si>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</si>
  <si>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</si>
  <si>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</si>
  <si>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</si>
  <si>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</si>
  <si>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</si>
  <si>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</si>
  <si>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</si>
  <si>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</si>
  <si>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</si>
  <si>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</si>
  <si>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</si>
  <si>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</si>
  <si>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</si>
  <si>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</si>
  <si>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</si>
  <si>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</si>
  <si>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</si>
  <si>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</si>
  <si>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</si>
  <si>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</si>
  <si>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</si>
  <si>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</si>
  <si>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</si>
  <si>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</si>
  <si>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</si>
  <si>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</si>
  <si>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</si>
  <si>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</si>
  <si>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</si>
  <si>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</si>
  <si>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</si>
  <si>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</si>
  <si>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</si>
  <si>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</si>
  <si>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</si>
  <si>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</si>
  <si>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</si>
  <si>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</si>
  <si>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</si>
  <si>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</si>
  <si>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</si>
  <si>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</si>
  <si>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</si>
  <si>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</si>
  <si>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</si>
  <si>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</si>
  <si>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</si>
  <si>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</si>
  <si>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</si>
  <si>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</si>
  <si>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</si>
  <si>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</si>
  <si>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</si>
  <si>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</si>
  <si>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</si>
  <si>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</si>
  <si>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</si>
  <si>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</si>
  <si>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</si>
  <si>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</si>
  <si>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</si>
  <si>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</si>
  <si>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</si>
  <si>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</si>
  <si>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</si>
  <si>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</si>
  <si>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</si>
  <si>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</si>
  <si>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</si>
  <si>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</si>
  <si>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</si>
  <si>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</si>
  <si>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</si>
  <si>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</si>
  <si>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</si>
  <si>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</si>
  <si>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</si>
  <si>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</si>
  <si>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</si>
  <si>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</si>
  <si>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</si>
  <si>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</si>
  <si>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</si>
  <si>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</si>
  <si>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</si>
  <si>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</si>
  <si>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</si>
  <si>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</si>
  <si>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</si>
  <si>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</si>
  <si>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</si>
  <si>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</si>
  <si>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</si>
  <si>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</si>
  <si>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</si>
  <si>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</si>
  <si>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</si>
  <si>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</si>
  <si>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</si>
  <si>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</si>
  <si>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</si>
  <si>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</si>
  <si>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</si>
  <si>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</si>
  <si>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</si>
  <si>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</si>
  <si>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</si>
  <si>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</si>
  <si>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</si>
  <si>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</si>
  <si>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</si>
  <si>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</si>
  <si>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</si>
  <si>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</si>
  <si>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</si>
  <si>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</si>
  <si>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</si>
  <si>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</si>
  <si>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</si>
  <si>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</si>
  <si>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</si>
  <si>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</si>
  <si>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</si>
  <si>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</si>
  <si>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</si>
  <si>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</si>
  <si>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</si>
  <si>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</si>
  <si>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</si>
  <si>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</si>
  <si>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</si>
  <si>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</si>
  <si>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</si>
  <si>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</si>
  <si>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</si>
  <si>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</si>
  <si>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</si>
  <si>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</si>
  <si>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</si>
  <si>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</si>
  <si>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</si>
  <si>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</si>
  <si>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</si>
  <si>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</si>
  <si>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</si>
  <si>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</si>
  <si>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</si>
  <si>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</si>
  <si>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</si>
  <si>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</si>
  <si>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</si>
  <si>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</si>
  <si>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</si>
  <si>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</si>
  <si>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</si>
  <si>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</si>
  <si>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</si>
  <si>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</si>
  <si>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</si>
  <si>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</si>
  <si>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</si>
  <si>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</si>
  <si>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</si>
  <si>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</si>
  <si>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</si>
  <si>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</si>
  <si>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</si>
  <si>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</si>
  <si>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</si>
  <si>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</si>
  <si>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</si>
  <si>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</si>
  <si>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</si>
  <si>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</si>
  <si>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</si>
  <si>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</si>
  <si>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</si>
  <si>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</si>
  <si>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</si>
  <si>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</si>
  <si>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</si>
  <si>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</si>
  <si>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</si>
  <si>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</si>
  <si>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</si>
  <si>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</si>
  <si>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</si>
  <si>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</si>
  <si>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</si>
  <si>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</si>
  <si>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</si>
  <si>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</si>
  <si>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</si>
  <si>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</si>
  <si>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</si>
  <si>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</si>
  <si>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</si>
  <si>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</si>
  <si>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</si>
  <si>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</si>
  <si>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</si>
  <si>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</si>
  <si>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</si>
  <si>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</si>
  <si>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</si>
  <si>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</si>
  <si>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</si>
  <si>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</si>
  <si>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</si>
  <si>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</si>
  <si>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</si>
  <si>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</si>
  <si>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</si>
  <si>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</si>
  <si>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</si>
  <si>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</si>
  <si>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</si>
  <si>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</si>
  <si>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</si>
  <si>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</si>
  <si>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</si>
  <si>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</si>
  <si>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</si>
  <si>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</si>
  <si>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</si>
  <si>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</si>
  <si>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</si>
  <si>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</si>
  <si>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</si>
  <si>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</si>
  <si>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</si>
  <si>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</si>
  <si>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</si>
  <si>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</si>
  <si>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</si>
  <si>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</si>
  <si>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</si>
  <si>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</si>
  <si>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</si>
  <si>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</si>
  <si>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</si>
  <si>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</si>
  <si>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</si>
  <si>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</si>
  <si>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</si>
  <si>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</si>
  <si>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</si>
  <si>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</si>
  <si>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</si>
  <si>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</si>
  <si>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</si>
  <si>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</si>
  <si>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</si>
  <si>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</si>
  <si>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</si>
  <si>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</si>
  <si>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</si>
  <si>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</si>
  <si>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</si>
  <si>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</si>
  <si>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</si>
  <si>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</si>
  <si>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</si>
  <si>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</si>
  <si>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</si>
  <si>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</si>
  <si>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</si>
  <si>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</si>
  <si>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</si>
  <si>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</si>
  <si>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</si>
  <si>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</si>
  <si>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</si>
  <si>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</si>
  <si>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</si>
  <si>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</si>
  <si>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</si>
  <si>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</si>
  <si>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</si>
  <si>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</si>
  <si>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</si>
  <si>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</si>
  <si>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</si>
  <si>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</si>
  <si>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</si>
  <si>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</si>
  <si>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</si>
  <si>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</si>
  <si>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</si>
  <si>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</si>
  <si>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</si>
  <si>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</si>
  <si>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</si>
  <si>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</si>
  <si>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</si>
  <si>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</si>
  <si>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</si>
  <si>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</si>
  <si>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</si>
  <si>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</si>
  <si>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</si>
  <si>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</si>
  <si>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</si>
  <si>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</si>
  <si>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</si>
  <si>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</si>
  <si>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</si>
  <si>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</si>
  <si>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</si>
  <si>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</si>
  <si>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</si>
  <si>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</si>
  <si>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</si>
  <si>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</si>
  <si>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</si>
  <si>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</si>
  <si>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</si>
  <si>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</si>
  <si>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</si>
  <si>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</si>
  <si>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</si>
  <si>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</si>
  <si>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</si>
  <si>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</si>
  <si>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</si>
  <si>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</si>
  <si>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</si>
  <si>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</si>
  <si>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</si>
  <si>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</si>
  <si>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</si>
  <si>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</si>
  <si>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</si>
  <si>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</si>
  <si>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</si>
  <si>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</si>
  <si>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</si>
  <si>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</si>
  <si>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</si>
  <si>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</si>
  <si>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</si>
  <si>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</si>
  <si>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</si>
  <si>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</si>
  <si>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</si>
  <si>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</si>
  <si>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</si>
  <si>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</si>
  <si>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</si>
  <si>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</si>
  <si>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</si>
  <si>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</si>
  <si>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</si>
  <si>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</si>
  <si>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</si>
  <si>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</si>
  <si>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</si>
  <si>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</si>
  <si>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</si>
  <si>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</si>
  <si>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</si>
  <si>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</si>
  <si>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</si>
  <si>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</si>
  <si>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</si>
  <si>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</si>
  <si>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</si>
  <si>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</si>
  <si>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</si>
  <si>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</si>
  <si>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</si>
  <si>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</si>
  <si>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</si>
  <si>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</si>
  <si>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</si>
  <si>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</si>
  <si>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</si>
  <si>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</si>
  <si>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</si>
  <si>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</si>
  <si>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</si>
  <si>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</si>
  <si>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</si>
  <si>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</si>
  <si>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</si>
  <si>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</si>
  <si>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</si>
  <si>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</si>
  <si>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</si>
  <si>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</si>
  <si>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</si>
  <si>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</si>
  <si>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</si>
  <si>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</si>
  <si>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</si>
  <si>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</si>
  <si>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</si>
  <si>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</si>
  <si>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</si>
  <si>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</si>
  <si>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</si>
  <si>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</si>
  <si>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</si>
  <si>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</si>
  <si>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</si>
  <si>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</si>
  <si>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</si>
  <si>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</si>
  <si>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</si>
  <si>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</si>
  <si>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</si>
  <si>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</si>
  <si>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</si>
  <si>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</si>
  <si>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</si>
  <si>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</si>
  <si>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</si>
  <si>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</si>
  <si>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</si>
  <si>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</si>
  <si>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</si>
  <si>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</si>
  <si>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</si>
  <si>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</si>
  <si>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</si>
  <si>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</si>
  <si>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</si>
  <si>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</si>
  <si>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</si>
  <si>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</si>
  <si>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SURRY SCHOOL DISTRICT SAU 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</si>
</sst>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1" zoomScaleNormal="111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ColWidth="8.6640625" defaultRowHeight="12.2" customHeight="1" x14ac:dyDescent="0.2"/>
  <cols>
    <col min="1" max="1" width="45.1640625" customWidth="1"/>
    <col min="2" max="2" width="5.1640625" customWidth="1"/>
    <col min="3" max="3" width="5" customWidth="1"/>
    <col min="4" max="4" width="3.6640625" hidden="1" customWidth="1"/>
    <col min="5" max="5" width="6.6640625" bestFit="1" customWidth="1"/>
    <col min="6" max="6" width="17" style="20" customWidth="1"/>
    <col min="7" max="8" width="17.1640625" style="20" customWidth="1"/>
    <col min="9" max="9" width="18.66406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519</v>
      </c>
      <c r="C2" s="21">
        <v>519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270598.23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474608.92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5076.26</v>
      </c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275674.49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474608.92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9229.6200000000008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9229.6200000000008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474608.92000000004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266444.87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266444.87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474608.92000000004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275674.49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474608.92000000004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1065443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1065443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256.32</v>
      </c>
      <c r="G96" s="18"/>
      <c r="H96" s="18"/>
      <c r="I96" s="18"/>
      <c r="J96" s="18">
        <v>22663.9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889.77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1146.0899999999999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22663.9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1066589.0900000001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22663.9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229120.51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177656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696.77+4406.48</f>
        <v>5103.25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411879.76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411879.76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1478468.85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22663.9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548984.55000000005</v>
      </c>
      <c r="I197" s="18"/>
      <c r="J197" s="18"/>
      <c r="K197" s="18"/>
      <c r="L197" s="19">
        <f>SUM(F197:K197)</f>
        <v>548984.55000000005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>
        <v>131255.65</v>
      </c>
      <c r="I198" s="18"/>
      <c r="J198" s="18"/>
      <c r="K198" s="18"/>
      <c r="L198" s="19">
        <f>SUM(F198:K198)</f>
        <v>131255.65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18020</v>
      </c>
      <c r="I204" s="18"/>
      <c r="J204" s="18"/>
      <c r="K204" s="18"/>
      <c r="L204" s="19">
        <f t="shared" si="0"/>
        <v>18020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>
        <v>2692.93</v>
      </c>
      <c r="I205" s="18"/>
      <c r="J205" s="18"/>
      <c r="K205" s="18"/>
      <c r="L205" s="19">
        <f t="shared" si="0"/>
        <v>2692.93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>
        <v>2595.98</v>
      </c>
      <c r="I206" s="18"/>
      <c r="J206" s="18"/>
      <c r="K206" s="18"/>
      <c r="L206" s="19">
        <f t="shared" si="0"/>
        <v>2595.98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>
        <v>2167.9299999999998</v>
      </c>
      <c r="I207" s="18"/>
      <c r="J207" s="18"/>
      <c r="K207" s="18"/>
      <c r="L207" s="19">
        <f t="shared" si="0"/>
        <v>2167.9299999999998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49211.46</v>
      </c>
      <c r="I208" s="18"/>
      <c r="J208" s="18"/>
      <c r="K208" s="18"/>
      <c r="L208" s="19">
        <f t="shared" si="0"/>
        <v>49211.46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754928.50000000012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754928.50000000012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208614.11</v>
      </c>
      <c r="I215" s="18"/>
      <c r="J215" s="18"/>
      <c r="K215" s="18"/>
      <c r="L215" s="19">
        <f>SUM(F215:K215)</f>
        <v>208614.11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49877.15</v>
      </c>
      <c r="I216" s="18"/>
      <c r="J216" s="18"/>
      <c r="K216" s="18"/>
      <c r="L216" s="19">
        <f>SUM(F216:K216)</f>
        <v>49877.15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6847.6</v>
      </c>
      <c r="I222" s="18"/>
      <c r="J222" s="18"/>
      <c r="K222" s="18"/>
      <c r="L222" s="19">
        <f t="shared" si="2"/>
        <v>6847.6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>
        <v>1023.31</v>
      </c>
      <c r="I223" s="18"/>
      <c r="J223" s="18"/>
      <c r="K223" s="18"/>
      <c r="L223" s="19">
        <f t="shared" si="2"/>
        <v>1023.31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>
        <v>986.47</v>
      </c>
      <c r="I224" s="18"/>
      <c r="J224" s="18"/>
      <c r="K224" s="18"/>
      <c r="L224" s="19">
        <f t="shared" si="2"/>
        <v>986.47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>
        <v>823.81</v>
      </c>
      <c r="I225" s="18"/>
      <c r="J225" s="18"/>
      <c r="K225" s="18"/>
      <c r="L225" s="19">
        <f t="shared" si="2"/>
        <v>823.81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18700.349999999999</v>
      </c>
      <c r="I226" s="18"/>
      <c r="J226" s="18"/>
      <c r="K226" s="18"/>
      <c r="L226" s="19">
        <f t="shared" si="2"/>
        <v>18700.349999999999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286872.79999999993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286872.79999999993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340370.39</v>
      </c>
      <c r="I233" s="18"/>
      <c r="J233" s="18"/>
      <c r="K233" s="18"/>
      <c r="L233" s="19">
        <f>SUM(F233:K233)</f>
        <v>340370.39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81378.509999999995</v>
      </c>
      <c r="I234" s="18"/>
      <c r="J234" s="18"/>
      <c r="K234" s="18"/>
      <c r="L234" s="19">
        <f>SUM(F234:K234)</f>
        <v>81378.509999999995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11172.4</v>
      </c>
      <c r="I240" s="18"/>
      <c r="J240" s="18"/>
      <c r="K240" s="18"/>
      <c r="L240" s="19">
        <f t="shared" si="4"/>
        <v>11172.4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>
        <v>1669.62</v>
      </c>
      <c r="I241" s="18"/>
      <c r="J241" s="18"/>
      <c r="K241" s="18"/>
      <c r="L241" s="19">
        <f t="shared" si="4"/>
        <v>1669.62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>
        <v>1609.5</v>
      </c>
      <c r="I242" s="18"/>
      <c r="J242" s="18"/>
      <c r="K242" s="18"/>
      <c r="L242" s="19">
        <f t="shared" si="4"/>
        <v>1609.5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>
        <v>1344.12</v>
      </c>
      <c r="I243" s="18"/>
      <c r="J243" s="18"/>
      <c r="K243" s="18"/>
      <c r="L243" s="19">
        <f t="shared" si="4"/>
        <v>1344.12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30511.11</v>
      </c>
      <c r="I244" s="18"/>
      <c r="J244" s="18"/>
      <c r="K244" s="18"/>
      <c r="L244" s="19">
        <f t="shared" si="4"/>
        <v>30511.11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468055.65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468055.65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1509856.9500000002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1509856.9500000002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1509856.9500000002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1509856.9500000002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3756.5</v>
      </c>
      <c r="I396" s="18"/>
      <c r="J396" s="24" t="s">
        <v>286</v>
      </c>
      <c r="K396" s="24" t="s">
        <v>286</v>
      </c>
      <c r="L396" s="56">
        <f t="shared" si="26"/>
        <v>3756.5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18907.400000000001</v>
      </c>
      <c r="I397" s="18"/>
      <c r="J397" s="24" t="s">
        <v>286</v>
      </c>
      <c r="K397" s="24" t="s">
        <v>286</v>
      </c>
      <c r="L397" s="56">
        <f t="shared" si="26"/>
        <v>18907.400000000001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22663.9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22663.9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22663.9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22663.9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f>349304.61+43946.67</f>
        <v>393251.27999999997</v>
      </c>
      <c r="G442" s="18">
        <v>81357.64</v>
      </c>
      <c r="H442" s="18"/>
      <c r="I442" s="56">
        <f t="shared" si="33"/>
        <v>474608.92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393251.27999999997</v>
      </c>
      <c r="G446" s="13">
        <f>SUM(G439:G445)</f>
        <v>81357.64</v>
      </c>
      <c r="H446" s="13">
        <f>SUM(H439:H445)</f>
        <v>0</v>
      </c>
      <c r="I446" s="13">
        <f>SUM(I439:I445)</f>
        <v>474608.92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393251.28</v>
      </c>
      <c r="G456" s="18">
        <v>81357.64</v>
      </c>
      <c r="H456" s="18"/>
      <c r="I456" s="56">
        <f t="shared" si="34"/>
        <v>474608.92000000004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393251.28</v>
      </c>
      <c r="G460" s="83">
        <f>SUM(G454:G459)</f>
        <v>81357.64</v>
      </c>
      <c r="H460" s="83">
        <f>SUM(H454:H459)</f>
        <v>0</v>
      </c>
      <c r="I460" s="83">
        <f>SUM(I454:I459)</f>
        <v>474608.92000000004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393251.28</v>
      </c>
      <c r="G461" s="42">
        <f>G452+G460</f>
        <v>81357.64</v>
      </c>
      <c r="H461" s="42">
        <f>H452+H460</f>
        <v>0</v>
      </c>
      <c r="I461" s="42">
        <f>I452+I460</f>
        <v>474608.92000000004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297832.96999999997</v>
      </c>
      <c r="G465" s="18"/>
      <c r="H465" s="18"/>
      <c r="I465" s="18"/>
      <c r="J465" s="18">
        <v>451945.02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1478468.85</v>
      </c>
      <c r="G468" s="18"/>
      <c r="H468" s="18"/>
      <c r="I468" s="18"/>
      <c r="J468" s="18">
        <v>22663.9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1478468.85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22663.9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1509856.95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1509856.95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266444.87000000011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474608.92000000004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>
        <v>131255.65</v>
      </c>
      <c r="I521" s="18"/>
      <c r="J521" s="18"/>
      <c r="K521" s="18"/>
      <c r="L521" s="88">
        <f>SUM(F521:K521)</f>
        <v>131255.65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49877.15</v>
      </c>
      <c r="I522" s="18"/>
      <c r="J522" s="18"/>
      <c r="K522" s="18"/>
      <c r="L522" s="88">
        <f>SUM(F522:K522)</f>
        <v>49877.15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81378.509999999995</v>
      </c>
      <c r="I523" s="18"/>
      <c r="J523" s="18"/>
      <c r="K523" s="18"/>
      <c r="L523" s="88">
        <f>SUM(F523:K523)</f>
        <v>81378.509999999995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262511.31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262511.31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262511.31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262511.31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131255.65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131255.65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49877.15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49877.15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81378.509999999995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81378.509999999995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262511.31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262511.31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548984.55000000005</v>
      </c>
      <c r="G575" s="18">
        <v>208614.11</v>
      </c>
      <c r="H575" s="18">
        <v>340370.39</v>
      </c>
      <c r="I575" s="87">
        <f>SUM(F575:H575)</f>
        <v>1097969.05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131255.65</v>
      </c>
      <c r="G579" s="18">
        <v>49877.15</v>
      </c>
      <c r="H579" s="18">
        <v>81378.509999999995</v>
      </c>
      <c r="I579" s="87">
        <f t="shared" si="47"/>
        <v>262511.31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49211.46</v>
      </c>
      <c r="I591" s="18">
        <v>18700.349999999999</v>
      </c>
      <c r="J591" s="18">
        <v>30511.11</v>
      </c>
      <c r="K591" s="104">
        <f t="shared" ref="K591:K597" si="48">SUM(H591:J591)</f>
        <v>98422.92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49211.46</v>
      </c>
      <c r="I598" s="108">
        <f>SUM(I591:I597)</f>
        <v>18700.349999999999</v>
      </c>
      <c r="J598" s="108">
        <f>SUM(J591:J597)</f>
        <v>30511.11</v>
      </c>
      <c r="K598" s="108">
        <f>SUM(K591:K597)</f>
        <v>98422.92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275674.49</v>
      </c>
      <c r="H617" s="109">
        <f>SUM(F52)</f>
        <v>275674.49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474608.92</v>
      </c>
      <c r="H621" s="109">
        <f>SUM(J52)</f>
        <v>474608.92000000004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266444.87</v>
      </c>
      <c r="H622" s="109">
        <f>F476</f>
        <v>266444.87000000011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474608.92000000004</v>
      </c>
      <c r="H626" s="109">
        <f>J476</f>
        <v>474608.92000000004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1478468.85</v>
      </c>
      <c r="H627" s="104">
        <f>SUM(F468)</f>
        <v>1478468.85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22663.9</v>
      </c>
      <c r="H631" s="104">
        <f>SUM(J468)</f>
        <v>22663.9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1509856.9500000002</v>
      </c>
      <c r="H632" s="104">
        <f>SUM(F472)</f>
        <v>1509856.95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22663.9</v>
      </c>
      <c r="H637" s="164">
        <f>SUM(J468)</f>
        <v>22663.9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393251.27999999997</v>
      </c>
      <c r="H639" s="104">
        <f>SUM(F461)</f>
        <v>393251.28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81357.64</v>
      </c>
      <c r="H640" s="104">
        <f>SUM(G461)</f>
        <v>81357.64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474608.92</v>
      </c>
      <c r="H642" s="104">
        <f>SUM(I461)</f>
        <v>474608.92000000004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22663.9</v>
      </c>
      <c r="H644" s="104">
        <f>H408</f>
        <v>22663.9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22663.9</v>
      </c>
      <c r="H646" s="104">
        <f>L408</f>
        <v>22663.9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98422.92</v>
      </c>
      <c r="H647" s="104">
        <f>L208+L226+L244</f>
        <v>98422.92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49211.46</v>
      </c>
      <c r="H649" s="104">
        <f>H598</f>
        <v>49211.46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18700.349999999999</v>
      </c>
      <c r="H650" s="104">
        <f>I598</f>
        <v>18700.349999999999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30511.11</v>
      </c>
      <c r="H651" s="104">
        <f>J598</f>
        <v>30511.11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754928.50000000012</v>
      </c>
      <c r="G660" s="19">
        <f>(L229+L309+L359)</f>
        <v>286872.79999999993</v>
      </c>
      <c r="H660" s="19">
        <f>(L247+L328+L360)</f>
        <v>468055.65</v>
      </c>
      <c r="I660" s="19">
        <f>SUM(F660:H660)</f>
        <v>1509856.9500000002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49211.46</v>
      </c>
      <c r="G662" s="19">
        <f>(L226+L306)-(J226+J306)</f>
        <v>18700.349999999999</v>
      </c>
      <c r="H662" s="19">
        <f>(L244+L325)-(J244+J325)</f>
        <v>30511.11</v>
      </c>
      <c r="I662" s="19">
        <f>SUM(F662:H662)</f>
        <v>98422.92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680240.20000000007</v>
      </c>
      <c r="G663" s="199">
        <f>SUM(G575:G587)+SUM(I602:I604)+L612</f>
        <v>258491.25999999998</v>
      </c>
      <c r="H663" s="199">
        <f>SUM(H575:H587)+SUM(J602:J604)+L613</f>
        <v>421748.9</v>
      </c>
      <c r="I663" s="19">
        <f>SUM(F663:H663)</f>
        <v>1360480.36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25476.840000000084</v>
      </c>
      <c r="G664" s="19">
        <f>G660-SUM(G661:G663)</f>
        <v>9681.1899999999441</v>
      </c>
      <c r="H664" s="19">
        <f>H660-SUM(H661:H663)</f>
        <v>15795.640000000014</v>
      </c>
      <c r="I664" s="19">
        <f>I660-SUM(I661:I663)</f>
        <v>50953.670000000158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-25476.84</v>
      </c>
      <c r="G669" s="18">
        <v>-9681.19</v>
      </c>
      <c r="H669" s="18">
        <v>-15795.64</v>
      </c>
      <c r="I669" s="19">
        <f>SUM(F669:H669)</f>
        <v>-50953.67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1" sqref="B41"/>
    </sheetView>
  </sheetViews>
  <sheetFormatPr defaultColWidth="8.6640625" defaultRowHeight="11.25" x14ac:dyDescent="0.2"/>
  <cols>
    <col min="1" max="1" width="26.6640625" customWidth="1"/>
    <col min="2" max="2" width="33.66406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SURRY SCHOOL DISTRICT SAU 91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ColWidth="8.6640625" defaultRowHeight="11.25" x14ac:dyDescent="0.2"/>
  <cols>
    <col min="1" max="1" width="10.6640625" customWidth="1"/>
    <col min="2" max="2" width="41.1640625" customWidth="1"/>
    <col min="3" max="3" width="13.5" bestFit="1" customWidth="1"/>
    <col min="4" max="5" width="17.6640625" customWidth="1"/>
    <col min="6" max="6" width="22.5" bestFit="1" customWidth="1"/>
    <col min="7" max="8" width="17.66406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SURRY SCHOOL DISTRICT SAU 91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1360480.36</v>
      </c>
      <c r="D5" s="20">
        <f>SUM('DOE25'!L197:L200)+SUM('DOE25'!L215:L218)+SUM('DOE25'!L233:L236)-F5-G5</f>
        <v>1360480.36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36040</v>
      </c>
      <c r="D8" s="243"/>
      <c r="E8" s="20">
        <f>'DOE25'!L204+'DOE25'!L222+'DOE25'!L240-F8-G8-D9-D11</f>
        <v>36040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5385.86</v>
      </c>
      <c r="D12" s="20">
        <f>'DOE25'!L205+'DOE25'!L223+'DOE25'!L241-F12-G12</f>
        <v>5385.86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5191.95</v>
      </c>
      <c r="D13" s="243"/>
      <c r="E13" s="20">
        <f>'DOE25'!L206+'DOE25'!L224+'DOE25'!L242-F13-G13</f>
        <v>5191.95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4335.8599999999997</v>
      </c>
      <c r="D14" s="20">
        <f>'DOE25'!L207+'DOE25'!L225+'DOE25'!L243-F14-G14</f>
        <v>4335.8599999999997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98422.92</v>
      </c>
      <c r="D15" s="20">
        <f>'DOE25'!L208+'DOE25'!L226+'DOE25'!L244-F15-G15</f>
        <v>98422.92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1468625.0000000002</v>
      </c>
      <c r="E33" s="246">
        <f>SUM(E5:E31)</f>
        <v>41231.949999999997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41231.949999999997</v>
      </c>
      <c r="E35" s="249"/>
    </row>
    <row r="36" spans="2:8" ht="12" thickTop="1" x14ac:dyDescent="0.2">
      <c r="B36" t="s">
        <v>809</v>
      </c>
      <c r="D36" s="20">
        <f>D33</f>
        <v>1468625.0000000002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96" zoomScaleNormal="96" workbookViewId="0">
      <pane ySplit="2" topLeftCell="A149" activePane="bottomLeft" state="frozen"/>
      <selection activeCell="F46" sqref="F46"/>
      <selection pane="bottomLeft" activeCell="K39" sqref="K39"/>
    </sheetView>
  </sheetViews>
  <sheetFormatPr defaultColWidth="8.6640625" defaultRowHeight="11.25" x14ac:dyDescent="0.2"/>
  <cols>
    <col min="1" max="1" width="52.6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SURRY SCHOOL DISTRICT SAU 91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270598.23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474608.92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5076.26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275674.49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474608.92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9229.6200000000008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9229.6200000000008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474608.92000000004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266444.87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266444.87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474608.92000000004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275674.49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474608.92000000004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1065443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256.32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22663.9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889.77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1146.0899999999999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22663.9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1066589.0900000001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22663.9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229120.51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177656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5103.25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411879.76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411879.76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1478468.85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22663.9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1097969.05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262511.31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1360480.36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36040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5385.86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5191.95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4335.8599999999997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98422.92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149376.59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22663.9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-22663.9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1509856.9500000002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ColWidth="8.6640625" defaultRowHeight="11.25" x14ac:dyDescent="0.2"/>
  <cols>
    <col min="1" max="1" width="14.1640625" customWidth="1"/>
    <col min="2" max="2" width="49" bestFit="1" customWidth="1"/>
    <col min="3" max="3" width="12.1640625" bestFit="1" customWidth="1"/>
    <col min="4" max="4" width="10.16406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SURRY SCHOOL DISTRICT SAU 91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1097969</v>
      </c>
      <c r="D10" s="182">
        <f>ROUND((C10/$C$28)*100,1)</f>
        <v>72.7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262511</v>
      </c>
      <c r="D11" s="182">
        <f>ROUND((C11/$C$28)*100,1)</f>
        <v>17.399999999999999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36040</v>
      </c>
      <c r="D17" s="182">
        <f t="shared" si="0"/>
        <v>2.4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5386</v>
      </c>
      <c r="D18" s="182">
        <f t="shared" si="0"/>
        <v>0.4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5192</v>
      </c>
      <c r="D19" s="182">
        <f t="shared" si="0"/>
        <v>0.3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4336</v>
      </c>
      <c r="D20" s="182">
        <f t="shared" si="0"/>
        <v>0.3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98423</v>
      </c>
      <c r="D21" s="182">
        <f t="shared" si="0"/>
        <v>6.5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1509857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1509857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1065443</v>
      </c>
      <c r="D35" s="182">
        <f t="shared" ref="D35:D40" si="1">ROUND((C35/$C$41)*100,1)</f>
        <v>71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23809.989999999991</v>
      </c>
      <c r="D36" s="182">
        <f t="shared" si="1"/>
        <v>1.6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406777</v>
      </c>
      <c r="D37" s="182">
        <f t="shared" si="1"/>
        <v>27.1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5103</v>
      </c>
      <c r="D38" s="182">
        <f t="shared" si="1"/>
        <v>0.3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1501132.99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8.6640625" defaultRowHeight="11.25" x14ac:dyDescent="0.2"/>
  <cols>
    <col min="1" max="1" width="10.16406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SURRY SCHOOL DISTRICT SAU 91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2018-07-23T18:08:40Z</cp:lastPrinted>
  <dcterms:created xsi:type="dcterms:W3CDTF">1997-12-04T19:04:30Z</dcterms:created>
  <dcterms:modified xsi:type="dcterms:W3CDTF">2018-08-30T19:16:42Z</dcterms:modified>
</cp:coreProperties>
</file>