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C122" i="2"/>
  <c r="L224" i="1"/>
  <c r="L242" i="1"/>
  <c r="F16" i="13"/>
  <c r="G16" i="13"/>
  <c r="L209" i="1"/>
  <c r="L227" i="1"/>
  <c r="L245" i="1"/>
  <c r="E16" i="13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/>
  <c r="L221" i="1"/>
  <c r="L239" i="1"/>
  <c r="F12" i="13"/>
  <c r="G12" i="13"/>
  <c r="L205" i="1"/>
  <c r="L223" i="1"/>
  <c r="L241" i="1"/>
  <c r="F14" i="13"/>
  <c r="G14" i="13"/>
  <c r="L207" i="1"/>
  <c r="C20" i="10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/>
  <c r="C18" i="13"/>
  <c r="F19" i="13"/>
  <c r="G19" i="13"/>
  <c r="L253" i="1"/>
  <c r="D19" i="13"/>
  <c r="C19" i="13"/>
  <c r="F29" i="13"/>
  <c r="G29" i="13"/>
  <c r="L358" i="1"/>
  <c r="D29" i="13"/>
  <c r="C29" i="13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/>
  <c r="L282" i="1"/>
  <c r="E119" i="2"/>
  <c r="L283" i="1"/>
  <c r="L284" i="1"/>
  <c r="L285" i="1"/>
  <c r="E122" i="2"/>
  <c r="L286" i="1"/>
  <c r="L287" i="1"/>
  <c r="L288" i="1"/>
  <c r="L295" i="1"/>
  <c r="L309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/>
  <c r="L334" i="1"/>
  <c r="L335" i="1"/>
  <c r="L260" i="1"/>
  <c r="C131" i="2"/>
  <c r="L261" i="1"/>
  <c r="C25" i="10"/>
  <c r="L341" i="1"/>
  <c r="L342" i="1"/>
  <c r="L255" i="1"/>
  <c r="L336" i="1"/>
  <c r="E130" i="2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/>
  <c r="C139" i="2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56" i="2"/>
  <c r="F79" i="1"/>
  <c r="C57" i="2"/>
  <c r="F94" i="1"/>
  <c r="F111" i="1"/>
  <c r="G111" i="1"/>
  <c r="G112" i="1"/>
  <c r="H79" i="1"/>
  <c r="E57" i="2"/>
  <c r="E62" i="2"/>
  <c r="E63" i="2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J140" i="1"/>
  <c r="F147" i="1"/>
  <c r="C85" i="2"/>
  <c r="F162" i="1"/>
  <c r="G147" i="1"/>
  <c r="G162" i="1"/>
  <c r="H147" i="1"/>
  <c r="H162" i="1"/>
  <c r="I147" i="1"/>
  <c r="I162" i="1"/>
  <c r="I169" i="1"/>
  <c r="L250" i="1"/>
  <c r="L332" i="1"/>
  <c r="L254" i="1"/>
  <c r="L268" i="1"/>
  <c r="L269" i="1"/>
  <c r="C143" i="2"/>
  <c r="L349" i="1"/>
  <c r="L350" i="1"/>
  <c r="I665" i="1"/>
  <c r="I670" i="1"/>
  <c r="G662" i="1"/>
  <c r="I669" i="1"/>
  <c r="I672" i="1" s="1"/>
  <c r="C7" i="10" s="1"/>
  <c r="C42" i="10"/>
  <c r="L374" i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1" i="1"/>
  <c r="F549" i="1"/>
  <c r="L522" i="1"/>
  <c r="F550" i="1"/>
  <c r="L523" i="1"/>
  <c r="L526" i="1"/>
  <c r="L527" i="1"/>
  <c r="G550" i="1"/>
  <c r="L528" i="1"/>
  <c r="G551" i="1"/>
  <c r="L531" i="1"/>
  <c r="H549" i="1"/>
  <c r="H552" i="1"/>
  <c r="L532" i="1"/>
  <c r="H550" i="1"/>
  <c r="L533" i="1"/>
  <c r="H551" i="1"/>
  <c r="L536" i="1"/>
  <c r="I549" i="1"/>
  <c r="I552" i="1"/>
  <c r="L537" i="1"/>
  <c r="I550" i="1"/>
  <c r="L538" i="1"/>
  <c r="I551" i="1"/>
  <c r="L541" i="1"/>
  <c r="J549" i="1"/>
  <c r="L542" i="1"/>
  <c r="J550" i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D18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D31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/>
  <c r="I459" i="1"/>
  <c r="J48" i="1"/>
  <c r="G47" i="2"/>
  <c r="C49" i="2"/>
  <c r="D56" i="2"/>
  <c r="E56" i="2"/>
  <c r="C58" i="2"/>
  <c r="E58" i="2"/>
  <c r="C59" i="2"/>
  <c r="D59" i="2"/>
  <c r="E59" i="2"/>
  <c r="F59" i="2"/>
  <c r="D60" i="2"/>
  <c r="D62" i="2"/>
  <c r="D63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G81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1" i="2"/>
  <c r="C112" i="2"/>
  <c r="C113" i="2"/>
  <c r="E113" i="2"/>
  <c r="D115" i="2"/>
  <c r="F115" i="2"/>
  <c r="G115" i="2"/>
  <c r="E120" i="2"/>
  <c r="E123" i="2"/>
  <c r="C125" i="2"/>
  <c r="F128" i="2"/>
  <c r="G128" i="2"/>
  <c r="F130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/>
  <c r="C156" i="2"/>
  <c r="D156" i="2"/>
  <c r="E156" i="2"/>
  <c r="F156" i="2"/>
  <c r="B157" i="2"/>
  <c r="C157" i="2"/>
  <c r="G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G619" i="1"/>
  <c r="I19" i="1"/>
  <c r="G620" i="1"/>
  <c r="F32" i="1"/>
  <c r="F52" i="1"/>
  <c r="H617" i="1"/>
  <c r="G32" i="1"/>
  <c r="G52" i="1"/>
  <c r="H618" i="1"/>
  <c r="H32" i="1"/>
  <c r="I32" i="1"/>
  <c r="H51" i="1"/>
  <c r="I51" i="1"/>
  <c r="F177" i="1"/>
  <c r="I177" i="1"/>
  <c r="F183" i="1"/>
  <c r="G183" i="1"/>
  <c r="G192" i="1"/>
  <c r="H183" i="1"/>
  <c r="I183" i="1"/>
  <c r="J183" i="1"/>
  <c r="J192" i="1"/>
  <c r="F188" i="1"/>
  <c r="G188" i="1"/>
  <c r="H188" i="1"/>
  <c r="I188" i="1"/>
  <c r="F211" i="1"/>
  <c r="G211" i="1"/>
  <c r="G257" i="1"/>
  <c r="G271" i="1"/>
  <c r="H211" i="1"/>
  <c r="I211" i="1"/>
  <c r="I257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F290" i="1"/>
  <c r="G290" i="1"/>
  <c r="G338" i="1"/>
  <c r="G352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K352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/>
  <c r="H408" i="1"/>
  <c r="H644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/>
  <c r="F433" i="1"/>
  <c r="G433" i="1"/>
  <c r="H433" i="1"/>
  <c r="I433" i="1"/>
  <c r="J433" i="1"/>
  <c r="F446" i="1"/>
  <c r="G446" i="1"/>
  <c r="G640" i="1"/>
  <c r="H446" i="1"/>
  <c r="F452" i="1"/>
  <c r="G452" i="1"/>
  <c r="H452" i="1"/>
  <c r="F460" i="1"/>
  <c r="G460" i="1"/>
  <c r="H460" i="1"/>
  <c r="F461" i="1"/>
  <c r="G461" i="1"/>
  <c r="H640" i="1"/>
  <c r="H461" i="1"/>
  <c r="H641" i="1"/>
  <c r="F470" i="1"/>
  <c r="G470" i="1"/>
  <c r="H470" i="1"/>
  <c r="I470" i="1"/>
  <c r="I476" i="1"/>
  <c r="H625" i="1"/>
  <c r="J470" i="1"/>
  <c r="F474" i="1"/>
  <c r="F476" i="1"/>
  <c r="H622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K545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G643" i="1"/>
  <c r="H643" i="1"/>
  <c r="G644" i="1"/>
  <c r="G650" i="1"/>
  <c r="G652" i="1"/>
  <c r="H652" i="1"/>
  <c r="G653" i="1"/>
  <c r="H653" i="1"/>
  <c r="G654" i="1"/>
  <c r="H654" i="1"/>
  <c r="H655" i="1"/>
  <c r="F192" i="1"/>
  <c r="C26" i="10"/>
  <c r="L328" i="1"/>
  <c r="C91" i="2"/>
  <c r="D50" i="2"/>
  <c r="G161" i="2"/>
  <c r="G62" i="2"/>
  <c r="E78" i="2"/>
  <c r="E81" i="2"/>
  <c r="J639" i="1"/>
  <c r="J571" i="1"/>
  <c r="L419" i="1"/>
  <c r="J644" i="1"/>
  <c r="J476" i="1"/>
  <c r="H626" i="1"/>
  <c r="G476" i="1"/>
  <c r="H623" i="1"/>
  <c r="J623" i="1"/>
  <c r="F571" i="1"/>
  <c r="K550" i="1"/>
  <c r="G22" i="2"/>
  <c r="H140" i="1"/>
  <c r="H571" i="1"/>
  <c r="F338" i="1"/>
  <c r="F352" i="1"/>
  <c r="H192" i="1"/>
  <c r="L570" i="1"/>
  <c r="I571" i="1"/>
  <c r="L565" i="1"/>
  <c r="C11" i="10"/>
  <c r="H476" i="1"/>
  <c r="H624" i="1"/>
  <c r="J624" i="1"/>
  <c r="E110" i="2"/>
  <c r="E31" i="2"/>
  <c r="H338" i="1"/>
  <c r="H352" i="1"/>
  <c r="E124" i="2"/>
  <c r="H662" i="1"/>
  <c r="L382" i="1"/>
  <c r="G636" i="1"/>
  <c r="J636" i="1"/>
  <c r="F22" i="13"/>
  <c r="C22" i="13"/>
  <c r="L256" i="1"/>
  <c r="J257" i="1"/>
  <c r="J271" i="1"/>
  <c r="J634" i="1"/>
  <c r="G645" i="1"/>
  <c r="J645" i="1"/>
  <c r="J545" i="1"/>
  <c r="I545" i="1"/>
  <c r="H545" i="1"/>
  <c r="G545" i="1"/>
  <c r="K503" i="1"/>
  <c r="J640" i="1"/>
  <c r="G661" i="1"/>
  <c r="L362" i="1"/>
  <c r="C27" i="10"/>
  <c r="H661" i="1"/>
  <c r="H169" i="1"/>
  <c r="H52" i="1"/>
  <c r="H619" i="1"/>
  <c r="J619" i="1"/>
  <c r="L290" i="1"/>
  <c r="E109" i="2"/>
  <c r="G651" i="1"/>
  <c r="J651" i="1"/>
  <c r="C121" i="2"/>
  <c r="E8" i="13"/>
  <c r="C8" i="13"/>
  <c r="D7" i="13"/>
  <c r="C7" i="13"/>
  <c r="A40" i="12"/>
  <c r="C110" i="2"/>
  <c r="D5" i="13"/>
  <c r="C5" i="13"/>
  <c r="H257" i="1"/>
  <c r="H271" i="1"/>
  <c r="A13" i="12"/>
  <c r="J622" i="1"/>
  <c r="J617" i="1"/>
  <c r="C16" i="13"/>
  <c r="J641" i="1"/>
  <c r="F18" i="2"/>
  <c r="C35" i="10"/>
  <c r="C56" i="2"/>
  <c r="C21" i="10"/>
  <c r="H647" i="1"/>
  <c r="F662" i="1"/>
  <c r="I662" i="1"/>
  <c r="C124" i="2"/>
  <c r="G649" i="1"/>
  <c r="J649" i="1"/>
  <c r="D15" i="13"/>
  <c r="C15" i="13"/>
  <c r="C118" i="2"/>
  <c r="D6" i="13"/>
  <c r="C6" i="13"/>
  <c r="C12" i="10"/>
  <c r="C111" i="2"/>
  <c r="C115" i="2"/>
  <c r="F112" i="1"/>
  <c r="D12" i="13"/>
  <c r="C12" i="13"/>
  <c r="L427" i="1"/>
  <c r="C114" i="2"/>
  <c r="F661" i="1"/>
  <c r="C19" i="10"/>
  <c r="C10" i="10"/>
  <c r="L393" i="1"/>
  <c r="C138" i="2"/>
  <c r="C130" i="2"/>
  <c r="C29" i="10"/>
  <c r="E125" i="2"/>
  <c r="E121" i="2"/>
  <c r="E112" i="2"/>
  <c r="C13" i="10"/>
  <c r="D127" i="2"/>
  <c r="D128" i="2"/>
  <c r="D145" i="2"/>
  <c r="D17" i="13"/>
  <c r="C17" i="13"/>
  <c r="D14" i="13"/>
  <c r="C14" i="13"/>
  <c r="C18" i="10"/>
  <c r="L247" i="1"/>
  <c r="H660" i="1"/>
  <c r="C120" i="2"/>
  <c r="J655" i="1"/>
  <c r="F169" i="1"/>
  <c r="H112" i="1"/>
  <c r="E13" i="13"/>
  <c r="C13" i="13"/>
  <c r="J643" i="1"/>
  <c r="I52" i="1"/>
  <c r="H620" i="1"/>
  <c r="G625" i="1"/>
  <c r="G164" i="2"/>
  <c r="C78" i="2"/>
  <c r="C132" i="2"/>
  <c r="G549" i="1"/>
  <c r="L529" i="1"/>
  <c r="L211" i="1"/>
  <c r="C16" i="10"/>
  <c r="L351" i="1"/>
  <c r="L229" i="1"/>
  <c r="C17" i="10"/>
  <c r="H25" i="13"/>
  <c r="I271" i="1"/>
  <c r="K598" i="1"/>
  <c r="G647" i="1"/>
  <c r="J647" i="1"/>
  <c r="K571" i="1"/>
  <c r="L560" i="1"/>
  <c r="K500" i="1"/>
  <c r="J625" i="1"/>
  <c r="I460" i="1"/>
  <c r="I452" i="1"/>
  <c r="I446" i="1"/>
  <c r="G642" i="1"/>
  <c r="K257" i="1"/>
  <c r="K271" i="1"/>
  <c r="C123" i="2"/>
  <c r="F81" i="2"/>
  <c r="C70" i="2"/>
  <c r="C62" i="2"/>
  <c r="C63" i="2"/>
  <c r="C18" i="2"/>
  <c r="L270" i="1"/>
  <c r="J551" i="1"/>
  <c r="J552" i="1"/>
  <c r="L544" i="1"/>
  <c r="F551" i="1"/>
  <c r="L524" i="1"/>
  <c r="C32" i="10"/>
  <c r="C15" i="10"/>
  <c r="J338" i="1"/>
  <c r="J352" i="1"/>
  <c r="L614" i="1"/>
  <c r="L337" i="1"/>
  <c r="F62" i="2"/>
  <c r="F63" i="2"/>
  <c r="F104" i="2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/>
  <c r="C24" i="10"/>
  <c r="G660" i="1"/>
  <c r="G31" i="13"/>
  <c r="G33" i="13"/>
  <c r="I338" i="1"/>
  <c r="I352" i="1"/>
  <c r="J650" i="1"/>
  <c r="L407" i="1"/>
  <c r="C140" i="2"/>
  <c r="C141" i="2"/>
  <c r="C144" i="2"/>
  <c r="L571" i="1"/>
  <c r="I192" i="1"/>
  <c r="E91" i="2"/>
  <c r="E104" i="2"/>
  <c r="D51" i="2"/>
  <c r="J654" i="1"/>
  <c r="J653" i="1"/>
  <c r="F144" i="2"/>
  <c r="F145" i="2" s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H193" i="1"/>
  <c r="G629" i="1"/>
  <c r="J629" i="1"/>
  <c r="G169" i="1"/>
  <c r="G140" i="1"/>
  <c r="F140" i="1"/>
  <c r="G63" i="2"/>
  <c r="G104" i="2"/>
  <c r="J618" i="1"/>
  <c r="G42" i="2"/>
  <c r="G50" i="2"/>
  <c r="G51" i="2"/>
  <c r="J51" i="1"/>
  <c r="G16" i="2"/>
  <c r="J19" i="1"/>
  <c r="G621" i="1"/>
  <c r="F33" i="13"/>
  <c r="G18" i="2"/>
  <c r="F545" i="1"/>
  <c r="H434" i="1"/>
  <c r="J620" i="1"/>
  <c r="D103" i="2"/>
  <c r="D104" i="2"/>
  <c r="I140" i="1"/>
  <c r="I193" i="1"/>
  <c r="G630" i="1"/>
  <c r="J630" i="1"/>
  <c r="A22" i="12"/>
  <c r="J652" i="1"/>
  <c r="G571" i="1"/>
  <c r="I434" i="1"/>
  <c r="G434" i="1"/>
  <c r="I663" i="1"/>
  <c r="E115" i="2"/>
  <c r="E51" i="2"/>
  <c r="E128" i="2"/>
  <c r="L338" i="1"/>
  <c r="L352" i="1"/>
  <c r="G633" i="1"/>
  <c r="J633" i="1"/>
  <c r="H664" i="1"/>
  <c r="H672" i="1"/>
  <c r="C6" i="10"/>
  <c r="G664" i="1"/>
  <c r="G667" i="1"/>
  <c r="G635" i="1"/>
  <c r="J635" i="1"/>
  <c r="I661" i="1"/>
  <c r="D31" i="13"/>
  <c r="C31" i="13"/>
  <c r="L257" i="1"/>
  <c r="L271" i="1"/>
  <c r="G632" i="1"/>
  <c r="J632" i="1"/>
  <c r="C28" i="10"/>
  <c r="D22" i="10"/>
  <c r="C39" i="10"/>
  <c r="C81" i="2"/>
  <c r="C104" i="2"/>
  <c r="C36" i="10"/>
  <c r="C128" i="2"/>
  <c r="C145" i="2"/>
  <c r="F660" i="1"/>
  <c r="K549" i="1"/>
  <c r="G552" i="1"/>
  <c r="F552" i="1"/>
  <c r="K551" i="1"/>
  <c r="H648" i="1"/>
  <c r="J648" i="1"/>
  <c r="F193" i="1"/>
  <c r="G627" i="1"/>
  <c r="J627" i="1"/>
  <c r="L408" i="1"/>
  <c r="L545" i="1"/>
  <c r="I461" i="1"/>
  <c r="H642" i="1"/>
  <c r="J642" i="1"/>
  <c r="C25" i="13"/>
  <c r="H33" i="13"/>
  <c r="E33" i="13"/>
  <c r="D35" i="13"/>
  <c r="C51" i="2"/>
  <c r="G631" i="1"/>
  <c r="J631" i="1"/>
  <c r="G193" i="1"/>
  <c r="G628" i="1"/>
  <c r="J628" i="1"/>
  <c r="G626" i="1"/>
  <c r="J626" i="1"/>
  <c r="J52" i="1"/>
  <c r="H621" i="1"/>
  <c r="J621" i="1"/>
  <c r="C38" i="10"/>
  <c r="E145" i="2"/>
  <c r="D33" i="13"/>
  <c r="D36" i="13"/>
  <c r="K552" i="1"/>
  <c r="H667" i="1"/>
  <c r="G672" i="1"/>
  <c r="C5" i="10"/>
  <c r="D23" i="10"/>
  <c r="D15" i="10"/>
  <c r="D17" i="10"/>
  <c r="D10" i="10"/>
  <c r="D12" i="10"/>
  <c r="D20" i="10"/>
  <c r="D16" i="10"/>
  <c r="D18" i="10"/>
  <c r="C30" i="10"/>
  <c r="D19" i="10"/>
  <c r="D27" i="10"/>
  <c r="D26" i="10"/>
  <c r="D25" i="10"/>
  <c r="D24" i="10"/>
  <c r="D13" i="10"/>
  <c r="D11" i="10"/>
  <c r="D21" i="10"/>
  <c r="F664" i="1"/>
  <c r="I660" i="1"/>
  <c r="I664" i="1"/>
  <c r="G637" i="1"/>
  <c r="J637" i="1"/>
  <c r="H646" i="1"/>
  <c r="J646" i="1"/>
  <c r="C41" i="10"/>
  <c r="D38" i="10"/>
  <c r="D28" i="10"/>
  <c r="I667" i="1"/>
  <c r="F672" i="1"/>
  <c r="C4" i="10" s="1"/>
  <c r="F667" i="1"/>
  <c r="H656" i="1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<sst xmlns="http://schemas.openxmlformats.org/spreadsheetml/2006/main" count="3959" uniqueCount="915">
  <si>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</si>
  <si>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</si>
  <si>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</si>
  <si>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</si>
  <si>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</si>
  <si>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</si>
  <si>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</si>
  <si>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</si>
  <si>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</si>
  <si>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</si>
  <si>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</si>
  <si>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</si>
  <si>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</si>
  <si>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</si>
  <si>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</si>
  <si>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</si>
  <si>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</si>
  <si>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</si>
  <si>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</si>
  <si>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</si>
  <si>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</si>
  <si>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</si>
  <si>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</si>
  <si>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</si>
  <si>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</si>
  <si>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</si>
  <si>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</si>
  <si>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</si>
  <si>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</si>
  <si>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</si>
  <si>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</si>
  <si>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</si>
  <si>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</si>
  <si>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</si>
  <si>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</si>
  <si>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</si>
  <si>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</si>
  <si>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</si>
  <si>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</si>
  <si>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</si>
  <si>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</si>
  <si>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</si>
  <si>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</si>
  <si>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</si>
  <si>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</si>
  <si>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</si>
  <si>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</si>
  <si>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</si>
  <si>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</si>
  <si>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</si>
  <si>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</si>
  <si>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</si>
  <si>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</si>
  <si>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</si>
  <si>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</si>
  <si>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</si>
  <si>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</si>
  <si>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</si>
  <si>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</si>
  <si>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</si>
  <si>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</si>
  <si>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</si>
  <si>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</si>
  <si>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</si>
  <si>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</si>
  <si>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</si>
  <si>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</si>
  <si>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</si>
  <si>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</si>
  <si>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</si>
  <si>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</si>
  <si>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</si>
  <si>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</si>
  <si>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</si>
  <si>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</si>
  <si>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</si>
  <si>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</si>
  <si>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</si>
  <si>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</si>
  <si>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</si>
  <si>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</si>
  <si>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</si>
  <si>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</si>
  <si>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</si>
  <si>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</si>
  <si>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</si>
  <si>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</si>
  <si>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</si>
  <si>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</si>
  <si>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</si>
  <si>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</si>
  <si>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</si>
  <si>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</si>
  <si>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</si>
  <si>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</si>
  <si>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</si>
  <si>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</si>
  <si>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</si>
  <si>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</si>
  <si>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</si>
  <si>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</si>
  <si>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</si>
  <si>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</si>
  <si>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</si>
  <si>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</si>
  <si>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</si>
  <si>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</si>
  <si>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</si>
  <si>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</si>
  <si>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</si>
  <si>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</si>
  <si>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</si>
  <si>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</si>
  <si>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</si>
  <si>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</si>
  <si>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</si>
  <si>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</si>
  <si>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</si>
  <si>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</si>
  <si>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</si>
  <si>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</si>
  <si>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</si>
  <si>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</si>
  <si>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</si>
  <si>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</si>
  <si>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</si>
  <si>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</si>
  <si>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</si>
  <si>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</si>
  <si>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</si>
  <si>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</si>
  <si>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</si>
  <si>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</si>
  <si>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</si>
  <si>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</si>
  <si>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</si>
  <si>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</si>
  <si>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</si>
  <si>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</si>
  <si>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</si>
  <si>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</si>
  <si>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</si>
  <si>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</si>
  <si>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</si>
  <si>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</si>
  <si>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</si>
  <si>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</si>
  <si>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</si>
  <si>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</si>
  <si>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</si>
  <si>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</si>
  <si>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</si>
  <si>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</si>
  <si>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</si>
  <si>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</si>
  <si>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</si>
  <si>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</si>
  <si>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</si>
  <si>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</si>
  <si>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</si>
  <si>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</si>
  <si>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</si>
  <si>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</si>
  <si>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</si>
  <si>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</si>
  <si>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</si>
  <si>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</si>
  <si>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</si>
  <si>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</si>
  <si>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</si>
  <si>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</si>
  <si>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</si>
  <si>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</si>
  <si>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</si>
  <si>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</si>
  <si>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</si>
  <si>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</si>
  <si>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</si>
  <si>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</si>
  <si>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</si>
  <si>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</si>
  <si>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</si>
  <si>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</si>
  <si>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</si>
  <si>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</si>
  <si>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</si>
  <si>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</si>
  <si>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</si>
  <si>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</si>
  <si>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</si>
  <si>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</si>
  <si>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</si>
  <si>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</si>
  <si>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</si>
  <si>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</si>
  <si>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</si>
  <si>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</si>
  <si>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</si>
  <si>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</si>
  <si>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</si>
  <si>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</si>
  <si>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</si>
  <si>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</si>
  <si>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</si>
  <si>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</si>
  <si>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</si>
  <si>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</si>
  <si>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</si>
  <si>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</si>
  <si>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</si>
  <si>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</si>
  <si>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</si>
  <si>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</si>
  <si>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</si>
  <si>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</si>
  <si>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</si>
  <si>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</si>
  <si>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</si>
  <si>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</si>
  <si>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</si>
  <si>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</si>
  <si>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</si>
  <si>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</si>
  <si>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</si>
  <si>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</si>
  <si>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</si>
  <si>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</si>
  <si>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</si>
  <si>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</si>
  <si>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</si>
  <si>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</si>
  <si>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</si>
  <si>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</si>
  <si>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</si>
  <si>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</si>
  <si>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</si>
  <si>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</si>
  <si>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</si>
  <si>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</si>
  <si>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</si>
  <si>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</si>
  <si>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</si>
  <si>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</si>
  <si>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</si>
  <si>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</si>
  <si>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</si>
  <si>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</si>
  <si>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</si>
  <si>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</si>
  <si>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</si>
  <si>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</si>
  <si>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</si>
  <si>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</si>
  <si>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</si>
  <si>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</si>
  <si>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</si>
  <si>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</si>
  <si>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</si>
  <si>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</si>
  <si>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</si>
  <si>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</si>
  <si>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</si>
  <si>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</si>
  <si>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</si>
  <si>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</si>
  <si>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</si>
  <si>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</si>
  <si>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</si>
  <si>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</si>
  <si>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</si>
  <si>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</si>
  <si>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</si>
  <si>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</si>
  <si>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</si>
  <si>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</si>
  <si>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</si>
  <si>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</si>
  <si>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</si>
  <si>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</si>
  <si>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</si>
  <si>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</si>
  <si>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</si>
  <si>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</si>
  <si>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</si>
  <si>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</si>
  <si>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</si>
  <si>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</si>
  <si>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</si>
  <si>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</si>
  <si>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</si>
  <si>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</si>
  <si>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</si>
  <si>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</si>
  <si>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</si>
  <si>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</si>
  <si>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</si>
  <si>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</si>
  <si>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</si>
  <si>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</si>
  <si>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</si>
  <si>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</si>
  <si>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</si>
  <si>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</si>
  <si>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</si>
  <si>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</si>
  <si>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</si>
  <si>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</si>
  <si>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</si>
  <si>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</si>
  <si>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</si>
  <si>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</si>
  <si>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</si>
  <si>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</si>
  <si>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</si>
  <si>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</si>
  <si>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</si>
  <si>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</si>
  <si>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</si>
  <si>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</si>
  <si>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</si>
  <si>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</si>
  <si>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</si>
  <si>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</si>
  <si>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</si>
  <si>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</si>
  <si>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</si>
  <si>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</si>
  <si>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</si>
  <si>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</si>
  <si>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</si>
  <si>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</si>
  <si>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</si>
  <si>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</si>
  <si>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</si>
  <si>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</si>
  <si>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</si>
  <si>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</si>
  <si>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</si>
  <si>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</si>
  <si>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</si>
  <si>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</si>
  <si>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</si>
  <si>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</si>
  <si>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</si>
  <si>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</si>
  <si>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</si>
  <si>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</si>
  <si>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</si>
  <si>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</si>
  <si>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</si>
  <si>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</si>
  <si>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</si>
  <si>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</si>
  <si>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</si>
  <si>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</si>
  <si>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</si>
  <si>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</si>
  <si>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</si>
  <si>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</si>
  <si>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</si>
  <si>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</si>
  <si>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</si>
  <si>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</si>
  <si>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</si>
  <si>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</si>
  <si>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</si>
  <si>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</si>
  <si>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</si>
  <si>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</si>
  <si>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</si>
  <si>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</si>
  <si>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</si>
  <si>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</si>
  <si>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</si>
  <si>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</si>
  <si>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</si>
  <si>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</si>
  <si>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</si>
  <si>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</si>
  <si>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</si>
  <si>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</si>
  <si>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</si>
  <si>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</si>
  <si>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</si>
  <si>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</si>
  <si>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</si>
  <si>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</si>
  <si>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</si>
  <si>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</si>
  <si>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</si>
  <si>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</si>
  <si>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</si>
  <si>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</si>
  <si>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</si>
  <si>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</si>
  <si>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</si>
  <si>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</si>
  <si>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</si>
  <si>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</si>
  <si>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</si>
  <si>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</si>
  <si>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</si>
  <si>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</si>
  <si>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</si>
  <si>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</si>
  <si>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</si>
  <si>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</si>
  <si>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</si>
  <si>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</si>
  <si>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</si>
  <si>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</si>
  <si>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</si>
  <si>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</si>
  <si>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</si>
  <si>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</si>
  <si>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</si>
  <si>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</si>
  <si>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</si>
  <si>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</si>
  <si>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</si>
  <si>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</si>
  <si>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</si>
  <si>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</si>
  <si>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</si>
  <si>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</si>
  <si>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</si>
  <si>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</si>
  <si>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</si>
  <si>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</si>
  <si>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</si>
  <si>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</si>
  <si>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</si>
  <si>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</si>
  <si>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</si>
  <si>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</si>
  <si>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</si>
  <si>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</si>
  <si>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</si>
  <si>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</si>
  <si>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</si>
  <si>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</si>
  <si>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</si>
  <si>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</si>
  <si>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</si>
  <si>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</si>
  <si>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</si>
  <si>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</si>
  <si>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</si>
  <si>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</si>
  <si>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</si>
  <si>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</si>
  <si>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</si>
  <si>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</si>
  <si>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</si>
  <si>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</si>
  <si>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</si>
  <si>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</si>
  <si>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</si>
  <si>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</si>
  <si>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</si>
  <si>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</si>
  <si>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</si>
  <si>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</si>
  <si>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</si>
  <si>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</si>
  <si>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</si>
  <si>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</si>
  <si>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</si>
  <si>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</si>
  <si>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</si>
  <si>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</si>
  <si>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</si>
  <si>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</si>
  <si>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</si>
  <si>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</si>
  <si>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</si>
  <si>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</si>
  <si>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</si>
  <si>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</si>
  <si>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</si>
  <si>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</si>
  <si>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</si>
  <si>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</si>
  <si>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</si>
  <si>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</si>
  <si>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</si>
  <si>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</si>
  <si>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</si>
  <si>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</si>
  <si>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</si>
  <si>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</si>
  <si>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</si>
  <si>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</si>
  <si>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</si>
  <si>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</si>
  <si>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</si>
  <si>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</si>
  <si>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</si>
  <si>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</si>
  <si>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</si>
  <si>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</si>
  <si>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</si>
  <si>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</si>
  <si>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</si>
  <si>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</si>
  <si>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</si>
  <si>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</si>
  <si>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</si>
  <si>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</si>
  <si>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</si>
  <si>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</si>
  <si>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</si>
  <si>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</si>
  <si>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</si>
  <si>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</si>
  <si>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</si>
  <si>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</si>
  <si>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</si>
  <si>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</si>
  <si>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</si>
  <si>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</si>
  <si>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</si>
  <si>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</si>
  <si>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</si>
  <si>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</si>
  <si>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</si>
  <si>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</si>
  <si>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</si>
  <si>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</si>
  <si>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</si>
  <si>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</si>
  <si>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</si>
  <si>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</si>
  <si>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</si>
  <si>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</si>
  <si>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</si>
  <si>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</si>
  <si>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</si>
  <si>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</si>
  <si>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</si>
  <si>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</si>
  <si>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</si>
  <si>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</si>
  <si>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</si>
  <si>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</si>
  <si>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</si>
  <si>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</si>
  <si>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</si>
  <si>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</si>
  <si>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</si>
  <si>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</si>
  <si>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</si>
  <si>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</si>
  <si>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</si>
  <si>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</si>
  <si>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</si>
  <si>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</si>
  <si>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</si>
  <si>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</si>
  <si>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</si>
  <si>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</si>
  <si>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</si>
  <si>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</si>
  <si>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</si>
  <si>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</si>
  <si>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</si>
  <si>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</si>
  <si>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</si>
  <si>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</si>
  <si>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</si>
  <si>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</si>
  <si>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</si>
  <si>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</si>
  <si>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</si>
  <si>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</si>
  <si>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</si>
  <si>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</si>
  <si>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</si>
  <si>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</si>
  <si>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</si>
  <si>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</si>
  <si>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</si>
  <si>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</si>
  <si>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</si>
  <si>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</si>
  <si>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</si>
  <si>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</si>
  <si>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</si>
  <si>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</si>
  <si>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</si>
  <si>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</si>
  <si>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</si>
  <si>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</si>
  <si>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</si>
  <si>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</si>
  <si>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</si>
  <si>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</si>
  <si>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</si>
  <si>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</si>
  <si>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</si>
  <si>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</si>
  <si>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</si>
  <si>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</si>
  <si>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</si>
  <si>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</si>
  <si>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</si>
  <si>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</si>
  <si>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</si>
  <si>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</si>
  <si>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</si>
  <si>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</si>
  <si>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</si>
  <si>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</si>
  <si>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</si>
  <si>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</si>
  <si>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</si>
  <si>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</si>
  <si>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</si>
  <si>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</si>
  <si>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</si>
  <si>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</si>
  <si>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</si>
  <si>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</si>
  <si>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</si>
  <si>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</si>
  <si>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</si>
  <si>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</si>
  <si>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</si>
  <si>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</si>
  <si>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</si>
  <si>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</si>
  <si>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</si>
  <si>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</si>
  <si>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</si>
  <si>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</si>
  <si>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</si>
  <si>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</si>
  <si>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</si>
  <si>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</si>
  <si>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</si>
  <si>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</si>
  <si>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</si>
  <si>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</si>
  <si>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</si>
  <si>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</si>
  <si>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</si>
  <si>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</si>
  <si>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</si>
  <si>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</si>
  <si>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</si>
  <si>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</si>
  <si>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</si>
  <si>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</si>
  <si>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</si>
  <si>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</si>
  <si>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</si>
  <si>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</si>
  <si>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</si>
  <si>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</si>
  <si>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</si>
  <si>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</si>
  <si>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</si>
  <si>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</si>
  <si>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</si>
  <si>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</si>
  <si>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</si>
  <si>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</si>
  <si>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</si>
  <si>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</si>
  <si>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</si>
  <si>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</si>
  <si>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</si>
  <si>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</si>
  <si>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</si>
  <si>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</si>
  <si>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</si>
  <si>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</si>
  <si>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</si>
  <si>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</si>
  <si>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</si>
  <si>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</si>
  <si>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</si>
  <si>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</si>
  <si>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</si>
  <si>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</si>
  <si>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</si>
  <si>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</si>
  <si>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</si>
  <si>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</si>
  <si>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</si>
  <si>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</si>
  <si>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</si>
  <si>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</si>
  <si>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</si>
  <si>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</si>
  <si>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</si>
  <si>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</si>
  <si>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</si>
  <si>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</si>
  <si>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</si>
  <si>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</si>
  <si>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</si>
  <si>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</si>
  <si>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</si>
  <si>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</si>
  <si>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</si>
  <si>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</si>
  <si>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</si>
  <si>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</si>
  <si>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</si>
  <si>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</si>
  <si>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</si>
  <si>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</si>
  <si>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</si>
  <si>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</si>
  <si>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</si>
  <si>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</si>
  <si>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</si>
  <si>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</si>
  <si>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</si>
  <si>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</si>
  <si>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</si>
  <si>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</si>
  <si>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</si>
  <si>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</si>
  <si>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</si>
  <si>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</si>
  <si>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</si>
  <si>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</si>
  <si>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</si>
  <si>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</si>
  <si>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</si>
  <si>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</si>
  <si>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</si>
  <si>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</si>
  <si>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</si>
  <si>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</si>
  <si>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</si>
  <si>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</si>
  <si>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</si>
  <si>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</si>
  <si>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</si>
  <si>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</si>
  <si>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</si>
  <si>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</si>
  <si>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</si>
  <si>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</si>
  <si>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</si>
  <si>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</si>
  <si>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</si>
  <si>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</si>
  <si>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</si>
  <si>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</si>
  <si>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</si>
  <si>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</si>
  <si>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</si>
  <si>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</si>
  <si>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</si>
  <si>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</si>
  <si>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</si>
  <si>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</si>
  <si>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</si>
  <si>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</si>
  <si>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</si>
  <si>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</si>
  <si>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</si>
  <si>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</si>
  <si>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</si>
  <si>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</si>
  <si>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</si>
  <si>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</si>
  <si>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</si>
  <si>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</si>
  <si>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</si>
  <si>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</si>
  <si>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</si>
  <si>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</si>
  <si>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</si>
  <si>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</si>
  <si>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</si>
  <si>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</si>
  <si>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</si>
  <si>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</si>
  <si>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</si>
  <si>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</si>
  <si>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</si>
  <si>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</si>
  <si>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</si>
  <si>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</si>
  <si>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</si>
  <si>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</si>
  <si>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</si>
  <si>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</si>
  <si>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</si>
  <si>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</si>
  <si>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</si>
  <si>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</si>
  <si>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</si>
  <si>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</si>
  <si>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</si>
  <si>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</si>
  <si>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</si>
  <si>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</si>
  <si>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</si>
  <si>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</si>
  <si>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</si>
  <si>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</si>
  <si>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</si>
  <si>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</si>
  <si>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</si>
  <si>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</si>
  <si>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</si>
  <si>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</si>
  <si>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</si>
  <si>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</si>
  <si>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</si>
  <si>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</si>
  <si>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</si>
  <si>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</si>
  <si>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</si>
  <si>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</si>
  <si>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</si>
  <si>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</si>
  <si>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</si>
  <si>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</si>
  <si>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</si>
  <si>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</si>
  <si>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</si>
  <si>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</si>
  <si>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</si>
  <si>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</si>
  <si>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</si>
  <si>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</si>
  <si>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</si>
  <si>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</si>
  <si>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</si>
  <si>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</si>
  <si>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</si>
  <si>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</si>
  <si>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</si>
  <si>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</si>
  <si>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</si>
  <si>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</si>
  <si>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</si>
  <si>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</si>
  <si>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</si>
  <si>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</si>
  <si>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</si>
  <si>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</si>
  <si>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</si>
  <si>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</si>
  <si>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</si>
  <si>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</si>
  <si>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</si>
  <si>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</si>
  <si>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</si>
  <si>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</si>
  <si>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</si>
  <si>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</si>
  <si>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</si>
  <si>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</si>
  <si>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</si>
  <si>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</si>
  <si>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</si>
  <si>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</si>
  <si>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</si>
  <si>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</si>
  <si>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</si>
  <si>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</si>
  <si>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</si>
  <si>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</si>
  <si>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</si>
  <si>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</si>
  <si>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</si>
  <si>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</si>
  <si>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</si>
  <si>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</si>
  <si>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</si>
  <si>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</si>
  <si>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</si>
  <si>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</si>
  <si>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</si>
  <si>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</si>
  <si>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</si>
  <si>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</si>
  <si>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</si>
  <si>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</si>
  <si>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</si>
  <si>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</si>
  <si>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</si>
  <si>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</si>
  <si>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</si>
  <si>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</si>
  <si>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</si>
  <si>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</si>
  <si>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</si>
  <si>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</si>
  <si>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</si>
  <si>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</si>
  <si>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</si>
  <si>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</si>
  <si>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</si>
  <si>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</si>
  <si>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</si>
  <si>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</si>
  <si>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</si>
  <si>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</si>
  <si>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</si>
  <si>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</si>
  <si>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</si>
  <si>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</si>
  <si>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</si>
  <si>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Tamworth</t>
  </si>
  <si>
    <t>2003</t>
  </si>
  <si>
    <t>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</si>
</sst>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525</v>
      </c>
      <c r="C2" s="21">
        <v>525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12509.43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2105.75</v>
      </c>
      <c r="G10" s="18"/>
      <c r="H10" s="18"/>
      <c r="I10" s="18"/>
      <c r="J10" s="67">
        <f>SUM(I440)</f>
        <v>282487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22582.44</v>
      </c>
      <c r="G12" s="18"/>
      <c r="H12" s="18">
        <v>9322.98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56723.22</v>
      </c>
      <c r="G13" s="18">
        <v>394.86</v>
      </c>
      <c r="H13" s="18">
        <v>20096.13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2058.11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24090.61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120069.56</v>
      </c>
      <c r="G19" s="41">
        <f>SUM(G9:G18)</f>
        <v>394.86</v>
      </c>
      <c r="H19" s="41">
        <f>SUM(H9:H18)</f>
        <v>29419.11</v>
      </c>
      <c r="I19" s="41">
        <f>SUM(I9:I18)</f>
        <v>0</v>
      </c>
      <c r="J19" s="41">
        <f>SUM(J9:J18)</f>
        <v>282487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26508.09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54713.25</v>
      </c>
      <c r="G24" s="18">
        <v>394.86</v>
      </c>
      <c r="H24" s="18">
        <v>528.54999999999995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1480</v>
      </c>
      <c r="G30" s="18"/>
      <c r="H30" s="18">
        <v>2382.4699999999998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56193.25</v>
      </c>
      <c r="G32" s="41">
        <f>SUM(G22:G31)</f>
        <v>394.86</v>
      </c>
      <c r="H32" s="41">
        <f>SUM(H22:H31)</f>
        <v>29419.11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282487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33876.31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63876.31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282487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120069.56</v>
      </c>
      <c r="G52" s="41">
        <f>G51+G32</f>
        <v>394.86</v>
      </c>
      <c r="H52" s="41">
        <f>H51+H32</f>
        <v>29419.11</v>
      </c>
      <c r="I52" s="41">
        <f>I51+I32</f>
        <v>0</v>
      </c>
      <c r="J52" s="41">
        <f>J51+J32</f>
        <v>282487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4914008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4914008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266.74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21138.240000000002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73237.179999999993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73503.92</v>
      </c>
      <c r="G111" s="41">
        <f>SUM(G96:G110)</f>
        <v>21138.240000000002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4987511.92</v>
      </c>
      <c r="G112" s="41">
        <f>G60+G111</f>
        <v>21138.240000000002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729595.16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734818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1464413.1600000001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49083.34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641.91999999999996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5020.8599999999997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51208.67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100933.93</v>
      </c>
      <c r="G136" s="41">
        <f>SUM(G123:G135)</f>
        <v>5020.8599999999997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1565347.09</v>
      </c>
      <c r="G140" s="41">
        <f>G121+SUM(G136:G137)</f>
        <v>5020.8599999999997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145898.35999999999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29202.23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58590.879999999997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69093.97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14451.02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69093.97</v>
      </c>
      <c r="G162" s="41">
        <f>SUM(G150:G161)</f>
        <v>73041.899999999994</v>
      </c>
      <c r="H162" s="41">
        <f>SUM(H150:H161)</f>
        <v>175100.59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113.88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69207.850000000006</v>
      </c>
      <c r="G169" s="41">
        <f>G147+G162+SUM(G163:G168)</f>
        <v>73041.899999999994</v>
      </c>
      <c r="H169" s="41">
        <f>H147+H162+SUM(H163:H168)</f>
        <v>175100.59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25399.21</v>
      </c>
      <c r="H179" s="18"/>
      <c r="I179" s="18"/>
      <c r="J179" s="18">
        <v>30000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25399.21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25399.21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6622066.8599999994</v>
      </c>
      <c r="G193" s="47">
        <f>G112+G140+G169+G192</f>
        <v>124600.20999999999</v>
      </c>
      <c r="H193" s="47">
        <f>H112+H140+H169+H192</f>
        <v>175100.59</v>
      </c>
      <c r="I193" s="47">
        <f>I112+I140+I169+I192</f>
        <v>0</v>
      </c>
      <c r="J193" s="47">
        <f>J112+J140+J192</f>
        <v>30000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1465543.41</v>
      </c>
      <c r="G197" s="18">
        <v>766181.83</v>
      </c>
      <c r="H197" s="18">
        <v>6473.13</v>
      </c>
      <c r="I197" s="18">
        <v>41512.980000000003</v>
      </c>
      <c r="J197" s="18">
        <v>42949.120000000003</v>
      </c>
      <c r="K197" s="18">
        <v>516</v>
      </c>
      <c r="L197" s="19">
        <f>SUM(F197:K197)</f>
        <v>2323176.4699999997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455999.85</v>
      </c>
      <c r="G198" s="18">
        <v>344374.11</v>
      </c>
      <c r="H198" s="18">
        <v>129021.25</v>
      </c>
      <c r="I198" s="18">
        <v>577.78</v>
      </c>
      <c r="J198" s="18"/>
      <c r="K198" s="18"/>
      <c r="L198" s="19">
        <f>SUM(F198:K198)</f>
        <v>929972.99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8732.5400000000009</v>
      </c>
      <c r="G200" s="18">
        <v>829.2</v>
      </c>
      <c r="H200" s="18">
        <v>5160</v>
      </c>
      <c r="I200" s="18">
        <v>1560.75</v>
      </c>
      <c r="J200" s="18"/>
      <c r="K200" s="18"/>
      <c r="L200" s="19">
        <f>SUM(F200:K200)</f>
        <v>16282.490000000002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271794.84000000003</v>
      </c>
      <c r="G202" s="18">
        <v>147240.14000000001</v>
      </c>
      <c r="H202" s="18">
        <v>17344.97</v>
      </c>
      <c r="I202" s="18">
        <v>2881.29</v>
      </c>
      <c r="J202" s="18"/>
      <c r="K202" s="18"/>
      <c r="L202" s="19">
        <f t="shared" ref="L202:L208" si="0">SUM(F202:K202)</f>
        <v>439261.24000000005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87393.9</v>
      </c>
      <c r="G203" s="18">
        <v>40587.699999999997</v>
      </c>
      <c r="H203" s="18">
        <v>31761.17</v>
      </c>
      <c r="I203" s="18">
        <v>4025.57</v>
      </c>
      <c r="J203" s="18"/>
      <c r="K203" s="18"/>
      <c r="L203" s="19">
        <f t="shared" si="0"/>
        <v>163768.34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3250</v>
      </c>
      <c r="G204" s="18">
        <v>248.63</v>
      </c>
      <c r="H204" s="18">
        <v>285449.28999999998</v>
      </c>
      <c r="I204" s="18">
        <v>619.79999999999995</v>
      </c>
      <c r="J204" s="18"/>
      <c r="K204" s="18">
        <v>3216.39</v>
      </c>
      <c r="L204" s="19">
        <f t="shared" si="0"/>
        <v>292784.11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147724.74</v>
      </c>
      <c r="G205" s="18">
        <v>84744.31</v>
      </c>
      <c r="H205" s="18">
        <v>8806.14</v>
      </c>
      <c r="I205" s="18">
        <v>3164.44</v>
      </c>
      <c r="J205" s="18"/>
      <c r="K205" s="18">
        <v>585.89</v>
      </c>
      <c r="L205" s="19">
        <f t="shared" si="0"/>
        <v>245025.52000000002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125745.02</v>
      </c>
      <c r="G207" s="18">
        <v>82381.210000000006</v>
      </c>
      <c r="H207" s="18">
        <v>86370.19</v>
      </c>
      <c r="I207" s="18">
        <v>104711.24</v>
      </c>
      <c r="J207" s="18">
        <v>132776.42000000001</v>
      </c>
      <c r="K207" s="18"/>
      <c r="L207" s="19">
        <f t="shared" si="0"/>
        <v>531984.08000000007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223335.96</v>
      </c>
      <c r="I208" s="18"/>
      <c r="J208" s="18"/>
      <c r="K208" s="18"/>
      <c r="L208" s="19">
        <f t="shared" si="0"/>
        <v>223335.96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2566184.2999999993</v>
      </c>
      <c r="G211" s="41">
        <f t="shared" si="1"/>
        <v>1466587.1299999997</v>
      </c>
      <c r="H211" s="41">
        <f t="shared" si="1"/>
        <v>793722.1</v>
      </c>
      <c r="I211" s="41">
        <f t="shared" si="1"/>
        <v>159053.85</v>
      </c>
      <c r="J211" s="41">
        <f t="shared" si="1"/>
        <v>175725.54</v>
      </c>
      <c r="K211" s="41">
        <f t="shared" si="1"/>
        <v>4318.28</v>
      </c>
      <c r="L211" s="41">
        <f t="shared" si="1"/>
        <v>5165591.2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1189368</v>
      </c>
      <c r="I233" s="18"/>
      <c r="J233" s="18"/>
      <c r="K233" s="18"/>
      <c r="L233" s="19">
        <f>SUM(F233:K233)</f>
        <v>1189368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1063.75</v>
      </c>
      <c r="I234" s="18"/>
      <c r="J234" s="18"/>
      <c r="K234" s="18"/>
      <c r="L234" s="19">
        <f>SUM(F234:K234)</f>
        <v>1063.75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92073.82</v>
      </c>
      <c r="I244" s="18"/>
      <c r="J244" s="18"/>
      <c r="K244" s="18"/>
      <c r="L244" s="19">
        <f t="shared" si="4"/>
        <v>92073.82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1282505.57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1282505.57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2566184.2999999993</v>
      </c>
      <c r="G257" s="41">
        <f t="shared" si="8"/>
        <v>1466587.1299999997</v>
      </c>
      <c r="H257" s="41">
        <f t="shared" si="8"/>
        <v>2076227.67</v>
      </c>
      <c r="I257" s="41">
        <f t="shared" si="8"/>
        <v>159053.85</v>
      </c>
      <c r="J257" s="41">
        <f t="shared" si="8"/>
        <v>175725.54</v>
      </c>
      <c r="K257" s="41">
        <f t="shared" si="8"/>
        <v>4318.28</v>
      </c>
      <c r="L257" s="41">
        <f t="shared" si="8"/>
        <v>6448096.7700000005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164102.56</v>
      </c>
      <c r="L260" s="19">
        <f>SUM(F260:K260)</f>
        <v>164102.56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41951.45</v>
      </c>
      <c r="L261" s="19">
        <f>SUM(F261:K261)</f>
        <v>41951.45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25399.21</v>
      </c>
      <c r="L263" s="19">
        <f>SUM(F263:K263)</f>
        <v>25399.21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30000</v>
      </c>
      <c r="L266" s="19">
        <f t="shared" si="9"/>
        <v>30000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261453.22</v>
      </c>
      <c r="L270" s="41">
        <f t="shared" si="9"/>
        <v>261453.22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2566184.2999999993</v>
      </c>
      <c r="G271" s="42">
        <f t="shared" si="11"/>
        <v>1466587.1299999997</v>
      </c>
      <c r="H271" s="42">
        <f t="shared" si="11"/>
        <v>2076227.67</v>
      </c>
      <c r="I271" s="42">
        <f t="shared" si="11"/>
        <v>159053.85</v>
      </c>
      <c r="J271" s="42">
        <f t="shared" si="11"/>
        <v>175725.54</v>
      </c>
      <c r="K271" s="42">
        <f t="shared" si="11"/>
        <v>265771.5</v>
      </c>
      <c r="L271" s="42">
        <f t="shared" si="11"/>
        <v>6709549.9900000002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82503.63</v>
      </c>
      <c r="G276" s="18">
        <v>36346.21</v>
      </c>
      <c r="H276" s="18">
        <v>690</v>
      </c>
      <c r="I276" s="18">
        <v>8808.85</v>
      </c>
      <c r="J276" s="18">
        <v>11541.26</v>
      </c>
      <c r="K276" s="18"/>
      <c r="L276" s="19">
        <f>SUM(F276:K276)</f>
        <v>139889.95000000001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>
        <v>5614.95</v>
      </c>
      <c r="J277" s="18"/>
      <c r="K277" s="18"/>
      <c r="L277" s="19">
        <f>SUM(F277:K277)</f>
        <v>5614.95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4553.32</v>
      </c>
      <c r="J281" s="18"/>
      <c r="K281" s="18"/>
      <c r="L281" s="19">
        <f t="shared" ref="L281:L287" si="12">SUM(F281:K281)</f>
        <v>4553.32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200</v>
      </c>
      <c r="G282" s="18">
        <v>49.24</v>
      </c>
      <c r="H282" s="18">
        <v>15569.54</v>
      </c>
      <c r="I282" s="18"/>
      <c r="J282" s="18"/>
      <c r="K282" s="18"/>
      <c r="L282" s="19">
        <f t="shared" si="12"/>
        <v>15818.78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4176.0600000000004</v>
      </c>
      <c r="L285" s="19">
        <f t="shared" si="12"/>
        <v>4176.0600000000004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82703.63</v>
      </c>
      <c r="G290" s="42">
        <f t="shared" si="13"/>
        <v>36395.449999999997</v>
      </c>
      <c r="H290" s="42">
        <f t="shared" si="13"/>
        <v>16259.54</v>
      </c>
      <c r="I290" s="42">
        <f t="shared" si="13"/>
        <v>18977.12</v>
      </c>
      <c r="J290" s="42">
        <f t="shared" si="13"/>
        <v>11541.26</v>
      </c>
      <c r="K290" s="42">
        <f t="shared" si="13"/>
        <v>4176.0600000000004</v>
      </c>
      <c r="L290" s="41">
        <f t="shared" si="13"/>
        <v>170053.06000000003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>
        <v>5047.53</v>
      </c>
      <c r="K336" s="18"/>
      <c r="L336" s="19">
        <f t="shared" si="18"/>
        <v>5047.53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5047.53</v>
      </c>
      <c r="K337" s="41">
        <f t="shared" si="19"/>
        <v>0</v>
      </c>
      <c r="L337" s="41">
        <f t="shared" si="18"/>
        <v>5047.53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82703.63</v>
      </c>
      <c r="G338" s="41">
        <f t="shared" si="20"/>
        <v>36395.449999999997</v>
      </c>
      <c r="H338" s="41">
        <f t="shared" si="20"/>
        <v>16259.54</v>
      </c>
      <c r="I338" s="41">
        <f t="shared" si="20"/>
        <v>18977.12</v>
      </c>
      <c r="J338" s="41">
        <f t="shared" si="20"/>
        <v>16588.79</v>
      </c>
      <c r="K338" s="41">
        <f t="shared" si="20"/>
        <v>4176.0600000000004</v>
      </c>
      <c r="L338" s="41">
        <f t="shared" si="20"/>
        <v>175100.59000000003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82703.63</v>
      </c>
      <c r="G352" s="41">
        <f>G338</f>
        <v>36395.449999999997</v>
      </c>
      <c r="H352" s="41">
        <f>H338</f>
        <v>16259.54</v>
      </c>
      <c r="I352" s="41">
        <f>I338</f>
        <v>18977.12</v>
      </c>
      <c r="J352" s="41">
        <f>J338</f>
        <v>16588.79</v>
      </c>
      <c r="K352" s="47">
        <f>K338+K351</f>
        <v>4176.0600000000004</v>
      </c>
      <c r="L352" s="41">
        <f>L338+L351</f>
        <v>175100.59000000003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38967.379999999997</v>
      </c>
      <c r="G358" s="18">
        <v>3434.92</v>
      </c>
      <c r="H358" s="18">
        <v>24668.81</v>
      </c>
      <c r="I358" s="18">
        <v>51829.1</v>
      </c>
      <c r="J358" s="18">
        <v>5700</v>
      </c>
      <c r="K358" s="18"/>
      <c r="L358" s="13">
        <f>SUM(F358:K358)</f>
        <v>124600.20999999999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38967.379999999997</v>
      </c>
      <c r="G362" s="47">
        <f t="shared" si="22"/>
        <v>3434.92</v>
      </c>
      <c r="H362" s="47">
        <f t="shared" si="22"/>
        <v>24668.81</v>
      </c>
      <c r="I362" s="47">
        <f t="shared" si="22"/>
        <v>51829.1</v>
      </c>
      <c r="J362" s="47">
        <f t="shared" si="22"/>
        <v>5700</v>
      </c>
      <c r="K362" s="47">
        <f t="shared" si="22"/>
        <v>0</v>
      </c>
      <c r="L362" s="47">
        <f t="shared" si="22"/>
        <v>124600.20999999999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48302.14</v>
      </c>
      <c r="G367" s="18"/>
      <c r="H367" s="18"/>
      <c r="I367" s="56">
        <f>SUM(F367:H367)</f>
        <v>48302.14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3526.96</v>
      </c>
      <c r="G368" s="63"/>
      <c r="H368" s="63"/>
      <c r="I368" s="56">
        <f>SUM(F368:H368)</f>
        <v>3526.96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51829.1</v>
      </c>
      <c r="G369" s="47">
        <f>SUM(G367:G368)</f>
        <v>0</v>
      </c>
      <c r="H369" s="47">
        <f>SUM(H367:H368)</f>
        <v>0</v>
      </c>
      <c r="I369" s="47">
        <f>SUM(I367:I368)</f>
        <v>51829.1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30000</v>
      </c>
      <c r="H396" s="18"/>
      <c r="I396" s="18"/>
      <c r="J396" s="24" t="s">
        <v>286</v>
      </c>
      <c r="K396" s="24" t="s">
        <v>286</v>
      </c>
      <c r="L396" s="56">
        <f t="shared" si="26"/>
        <v>30000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30000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30000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282487</v>
      </c>
      <c r="H440" s="18"/>
      <c r="I440" s="56">
        <f t="shared" si="33"/>
        <v>282487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282487</v>
      </c>
      <c r="H446" s="13">
        <f>SUM(H439:H445)</f>
        <v>0</v>
      </c>
      <c r="I446" s="13">
        <f>SUM(I439:I445)</f>
        <v>282487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282487</v>
      </c>
      <c r="H459" s="18"/>
      <c r="I459" s="56">
        <f t="shared" si="34"/>
        <v>282487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282487</v>
      </c>
      <c r="H460" s="83">
        <f>SUM(H454:H459)</f>
        <v>0</v>
      </c>
      <c r="I460" s="83">
        <f>SUM(I454:I459)</f>
        <v>282487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282487</v>
      </c>
      <c r="H461" s="42">
        <f>H452+H460</f>
        <v>0</v>
      </c>
      <c r="I461" s="42">
        <f>I452+I460</f>
        <v>282487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151359.44</v>
      </c>
      <c r="G465" s="18"/>
      <c r="H465" s="18"/>
      <c r="I465" s="18"/>
      <c r="J465" s="18">
        <v>252487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6622066.8600000003</v>
      </c>
      <c r="G468" s="18">
        <v>124600.21</v>
      </c>
      <c r="H468" s="18">
        <v>175100.59</v>
      </c>
      <c r="I468" s="18"/>
      <c r="J468" s="18">
        <v>30000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6622066.8600000003</v>
      </c>
      <c r="G470" s="53">
        <f>SUM(G468:G469)</f>
        <v>124600.21</v>
      </c>
      <c r="H470" s="53">
        <f>SUM(H468:H469)</f>
        <v>175100.59</v>
      </c>
      <c r="I470" s="53">
        <f>SUM(I468:I469)</f>
        <v>0</v>
      </c>
      <c r="J470" s="53">
        <f>SUM(J468:J469)</f>
        <v>30000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6709549.9900000002</v>
      </c>
      <c r="G472" s="18">
        <v>124600.21</v>
      </c>
      <c r="H472" s="18">
        <v>175100.59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6709549.9900000002</v>
      </c>
      <c r="G474" s="53">
        <f>SUM(G472:G473)</f>
        <v>124600.21</v>
      </c>
      <c r="H474" s="53">
        <f>SUM(H472:H473)</f>
        <v>175100.59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63876.310000000522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282487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3200000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4.87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902566</v>
      </c>
      <c r="G495" s="18"/>
      <c r="H495" s="18"/>
      <c r="I495" s="18"/>
      <c r="J495" s="18"/>
      <c r="K495" s="53">
        <f>SUM(F495:J495)</f>
        <v>902566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164103</v>
      </c>
      <c r="G497" s="18"/>
      <c r="H497" s="18"/>
      <c r="I497" s="18"/>
      <c r="J497" s="18"/>
      <c r="K497" s="53">
        <f t="shared" si="35"/>
        <v>164103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738463</v>
      </c>
      <c r="G498" s="204"/>
      <c r="H498" s="204"/>
      <c r="I498" s="204"/>
      <c r="J498" s="204"/>
      <c r="K498" s="205">
        <f t="shared" si="35"/>
        <v>738463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89916</v>
      </c>
      <c r="G499" s="18"/>
      <c r="H499" s="18"/>
      <c r="I499" s="18"/>
      <c r="J499" s="18"/>
      <c r="K499" s="53">
        <f t="shared" si="35"/>
        <v>89916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828379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828379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164103</v>
      </c>
      <c r="G501" s="204"/>
      <c r="H501" s="204"/>
      <c r="I501" s="204"/>
      <c r="J501" s="204"/>
      <c r="K501" s="205">
        <f t="shared" si="35"/>
        <v>164103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33965</v>
      </c>
      <c r="G502" s="18"/>
      <c r="H502" s="18"/>
      <c r="I502" s="18"/>
      <c r="J502" s="18"/>
      <c r="K502" s="53">
        <f t="shared" si="35"/>
        <v>33965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198068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198068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54785.9</v>
      </c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455999.85</v>
      </c>
      <c r="G521" s="18">
        <v>344374.11</v>
      </c>
      <c r="H521" s="18">
        <v>128767.9</v>
      </c>
      <c r="I521" s="18">
        <v>577.78</v>
      </c>
      <c r="J521" s="18"/>
      <c r="K521" s="18"/>
      <c r="L521" s="88">
        <f>SUM(F521:K521)</f>
        <v>929719.64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1317.1</v>
      </c>
      <c r="I523" s="18"/>
      <c r="J523" s="18"/>
      <c r="K523" s="18"/>
      <c r="L523" s="88">
        <f>SUM(F523:K523)</f>
        <v>1317.1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455999.85</v>
      </c>
      <c r="G524" s="108">
        <f t="shared" ref="G524:L524" si="36">SUM(G521:G523)</f>
        <v>344374.11</v>
      </c>
      <c r="H524" s="108">
        <f t="shared" si="36"/>
        <v>130085</v>
      </c>
      <c r="I524" s="108">
        <f t="shared" si="36"/>
        <v>577.78</v>
      </c>
      <c r="J524" s="108">
        <f t="shared" si="36"/>
        <v>0</v>
      </c>
      <c r="K524" s="108">
        <f t="shared" si="36"/>
        <v>0</v>
      </c>
      <c r="L524" s="89">
        <f t="shared" si="36"/>
        <v>931036.74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32565</v>
      </c>
      <c r="G526" s="18">
        <v>8447.31</v>
      </c>
      <c r="H526" s="18">
        <v>1368.81</v>
      </c>
      <c r="I526" s="18">
        <v>46.46</v>
      </c>
      <c r="J526" s="18">
        <v>402.01</v>
      </c>
      <c r="K526" s="18">
        <v>255.45</v>
      </c>
      <c r="L526" s="88">
        <f>SUM(F526:K526)</f>
        <v>43085.039999999994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32565</v>
      </c>
      <c r="G529" s="89">
        <f t="shared" ref="G529:L529" si="37">SUM(G526:G528)</f>
        <v>8447.31</v>
      </c>
      <c r="H529" s="89">
        <f t="shared" si="37"/>
        <v>1368.81</v>
      </c>
      <c r="I529" s="89">
        <f t="shared" si="37"/>
        <v>46.46</v>
      </c>
      <c r="J529" s="89">
        <f t="shared" si="37"/>
        <v>402.01</v>
      </c>
      <c r="K529" s="89">
        <f t="shared" si="37"/>
        <v>255.45</v>
      </c>
      <c r="L529" s="89">
        <f t="shared" si="37"/>
        <v>43085.039999999994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71434.850000000006</v>
      </c>
      <c r="G531" s="18">
        <v>13343.43</v>
      </c>
      <c r="H531" s="18">
        <v>806.01</v>
      </c>
      <c r="I531" s="18"/>
      <c r="J531" s="18">
        <v>452.01</v>
      </c>
      <c r="K531" s="18"/>
      <c r="L531" s="88">
        <f>SUM(F531:K531)</f>
        <v>86036.299999999988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71434.850000000006</v>
      </c>
      <c r="G534" s="89">
        <f t="shared" ref="G534:L534" si="38">SUM(G531:G533)</f>
        <v>13343.43</v>
      </c>
      <c r="H534" s="89">
        <f t="shared" si="38"/>
        <v>806.01</v>
      </c>
      <c r="I534" s="89">
        <f t="shared" si="38"/>
        <v>0</v>
      </c>
      <c r="J534" s="89">
        <f t="shared" si="38"/>
        <v>452.01</v>
      </c>
      <c r="K534" s="89">
        <f t="shared" si="38"/>
        <v>0</v>
      </c>
      <c r="L534" s="89">
        <f t="shared" si="38"/>
        <v>86036.299999999988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33311.279999999999</v>
      </c>
      <c r="I541" s="18"/>
      <c r="J541" s="18"/>
      <c r="K541" s="18"/>
      <c r="L541" s="88">
        <f>SUM(F541:K541)</f>
        <v>33311.279999999999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678.6</v>
      </c>
      <c r="I543" s="18"/>
      <c r="J543" s="18"/>
      <c r="K543" s="18"/>
      <c r="L543" s="88">
        <f>SUM(F543:K543)</f>
        <v>678.6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33989.879999999997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33989.879999999997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559999.69999999995</v>
      </c>
      <c r="G545" s="89">
        <f t="shared" ref="G545:L545" si="41">G524+G529+G534+G539+G544</f>
        <v>366164.85</v>
      </c>
      <c r="H545" s="89">
        <f t="shared" si="41"/>
        <v>166249.70000000001</v>
      </c>
      <c r="I545" s="89">
        <f t="shared" si="41"/>
        <v>624.24</v>
      </c>
      <c r="J545" s="89">
        <f t="shared" si="41"/>
        <v>854.02</v>
      </c>
      <c r="K545" s="89">
        <f t="shared" si="41"/>
        <v>255.45</v>
      </c>
      <c r="L545" s="89">
        <f t="shared" si="41"/>
        <v>1094147.96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929719.64</v>
      </c>
      <c r="G549" s="87">
        <f>L526</f>
        <v>43085.039999999994</v>
      </c>
      <c r="H549" s="87">
        <f>L531</f>
        <v>86036.299999999988</v>
      </c>
      <c r="I549" s="87">
        <f>L536</f>
        <v>0</v>
      </c>
      <c r="J549" s="87">
        <f>L541</f>
        <v>33311.279999999999</v>
      </c>
      <c r="K549" s="87">
        <f>SUM(F549:J549)</f>
        <v>1092152.26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1317.1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678.6</v>
      </c>
      <c r="K551" s="87">
        <f>SUM(F551:J551)</f>
        <v>1995.6999999999998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931036.74</v>
      </c>
      <c r="G552" s="89">
        <f t="shared" si="42"/>
        <v>43085.039999999994</v>
      </c>
      <c r="H552" s="89">
        <f t="shared" si="42"/>
        <v>86036.299999999988</v>
      </c>
      <c r="I552" s="89">
        <f t="shared" si="42"/>
        <v>0</v>
      </c>
      <c r="J552" s="89">
        <f t="shared" si="42"/>
        <v>33989.879999999997</v>
      </c>
      <c r="K552" s="89">
        <f t="shared" si="42"/>
        <v>1094147.96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1189368</v>
      </c>
      <c r="I575" s="87">
        <f>SUM(F575:H575)</f>
        <v>1189368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27668.33</v>
      </c>
      <c r="G579" s="18"/>
      <c r="H579" s="18">
        <v>1317.1</v>
      </c>
      <c r="I579" s="87">
        <f t="shared" si="47"/>
        <v>28985.43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173009.55</v>
      </c>
      <c r="I591" s="18"/>
      <c r="J591" s="18">
        <v>91395.22</v>
      </c>
      <c r="K591" s="104">
        <f t="shared" ref="K591:K597" si="48">SUM(H591:J591)</f>
        <v>264404.77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33311.279999999999</v>
      </c>
      <c r="I592" s="18"/>
      <c r="J592" s="18">
        <v>678.6</v>
      </c>
      <c r="K592" s="104">
        <f t="shared" si="48"/>
        <v>33989.879999999997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10038.370000000001</v>
      </c>
      <c r="I594" s="18"/>
      <c r="J594" s="18"/>
      <c r="K594" s="104">
        <f t="shared" si="48"/>
        <v>10038.370000000001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6976.76</v>
      </c>
      <c r="I595" s="18"/>
      <c r="J595" s="18"/>
      <c r="K595" s="104">
        <f t="shared" si="48"/>
        <v>6976.76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223335.96</v>
      </c>
      <c r="I598" s="108">
        <f>SUM(I591:I597)</f>
        <v>0</v>
      </c>
      <c r="J598" s="108">
        <f>SUM(J591:J597)</f>
        <v>92073.82</v>
      </c>
      <c r="K598" s="108">
        <f>SUM(K591:K597)</f>
        <v>315409.78000000003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187266.8</v>
      </c>
      <c r="I604" s="18"/>
      <c r="J604" s="18"/>
      <c r="K604" s="104">
        <f>SUM(H604:J604)</f>
        <v>187266.8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187266.8</v>
      </c>
      <c r="I605" s="108">
        <f>SUM(I602:I604)</f>
        <v>0</v>
      </c>
      <c r="J605" s="108">
        <f>SUM(J602:J604)</f>
        <v>0</v>
      </c>
      <c r="K605" s="108">
        <f>SUM(K602:K604)</f>
        <v>187266.8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120069.56</v>
      </c>
      <c r="H617" s="109">
        <f>SUM(F52)</f>
        <v>120069.56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394.86</v>
      </c>
      <c r="H618" s="109">
        <f>SUM(G52)</f>
        <v>394.86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29419.11</v>
      </c>
      <c r="H619" s="109">
        <f>SUM(H52)</f>
        <v>29419.11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282487</v>
      </c>
      <c r="H621" s="109">
        <f>SUM(J52)</f>
        <v>282487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63876.31</v>
      </c>
      <c r="H622" s="109">
        <f>F476</f>
        <v>63876.310000000522</v>
      </c>
      <c r="I622" s="121" t="s">
        <v>101</v>
      </c>
      <c r="J622" s="109">
        <f t="shared" ref="J622:J655" si="50">G622-H622</f>
        <v>-5.2386894822120667E-10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282487</v>
      </c>
      <c r="H626" s="109">
        <f>J476</f>
        <v>282487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6622066.8599999994</v>
      </c>
      <c r="H627" s="104">
        <f>SUM(F468)</f>
        <v>6622066.8600000003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124600.20999999999</v>
      </c>
      <c r="H628" s="104">
        <f>SUM(G468)</f>
        <v>124600.21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175100.59</v>
      </c>
      <c r="H629" s="104">
        <f>SUM(H468)</f>
        <v>175100.59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30000</v>
      </c>
      <c r="H631" s="104">
        <f>SUM(J468)</f>
        <v>30000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6709549.9900000002</v>
      </c>
      <c r="H632" s="104">
        <f>SUM(F472)</f>
        <v>6709549.9900000002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175100.59000000003</v>
      </c>
      <c r="H633" s="104">
        <f>SUM(H472)</f>
        <v>175100.59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51829.1</v>
      </c>
      <c r="H634" s="104">
        <f>I369</f>
        <v>51829.1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124600.20999999999</v>
      </c>
      <c r="H635" s="104">
        <f>SUM(G472)</f>
        <v>124600.21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30000</v>
      </c>
      <c r="H637" s="164">
        <f>SUM(J468)</f>
        <v>30000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282487</v>
      </c>
      <c r="H640" s="104">
        <f>SUM(G461)</f>
        <v>282487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282487</v>
      </c>
      <c r="H642" s="104">
        <f>SUM(I461)</f>
        <v>282487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30000</v>
      </c>
      <c r="H645" s="104">
        <f>G408</f>
        <v>30000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30000</v>
      </c>
      <c r="H646" s="104">
        <f>L408</f>
        <v>30000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315409.78000000003</v>
      </c>
      <c r="H647" s="104">
        <f>L208+L226+L244</f>
        <v>315409.78000000003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187266.8</v>
      </c>
      <c r="H648" s="104">
        <f>(J257+J338)-(J255+J336)</f>
        <v>187266.80000000002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223335.96</v>
      </c>
      <c r="H649" s="104">
        <f>H598</f>
        <v>223335.96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92073.82</v>
      </c>
      <c r="H651" s="104">
        <f>J598</f>
        <v>92073.82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25399.21</v>
      </c>
      <c r="H652" s="104">
        <f>K263+K345</f>
        <v>25399.21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30000</v>
      </c>
      <c r="H655" s="104">
        <f>K266+K347</f>
        <v>30000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5460244.4699999997</v>
      </c>
      <c r="G660" s="19">
        <f>(L229+L309+L359)</f>
        <v>0</v>
      </c>
      <c r="H660" s="19">
        <f>(L247+L328+L360)</f>
        <v>1282505.57</v>
      </c>
      <c r="I660" s="19">
        <f>SUM(F660:H660)</f>
        <v>6742750.04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21138.240000000002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21138.240000000002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223335.96</v>
      </c>
      <c r="G662" s="19">
        <f>(L226+L306)-(J226+J306)</f>
        <v>0</v>
      </c>
      <c r="H662" s="19">
        <f>(L244+L325)-(J244+J325)</f>
        <v>92073.82</v>
      </c>
      <c r="I662" s="19">
        <f>SUM(F662:H662)</f>
        <v>315409.78000000003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214935.13</v>
      </c>
      <c r="G663" s="199">
        <f>SUM(G575:G587)+SUM(I602:I604)+L612</f>
        <v>0</v>
      </c>
      <c r="H663" s="199">
        <f>SUM(H575:H587)+SUM(J602:J604)+L613</f>
        <v>1190685.1000000001</v>
      </c>
      <c r="I663" s="19">
        <f>SUM(F663:H663)</f>
        <v>1405620.23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5000835.1399999997</v>
      </c>
      <c r="G664" s="19">
        <f>G660-SUM(G661:G663)</f>
        <v>0</v>
      </c>
      <c r="H664" s="19">
        <f>H660-SUM(H661:H663)</f>
        <v>-253.35000000009313</v>
      </c>
      <c r="I664" s="19">
        <f>I660-SUM(I661:I663)</f>
        <v>5000581.79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196.59</v>
      </c>
      <c r="G665" s="248"/>
      <c r="H665" s="248"/>
      <c r="I665" s="19">
        <f>SUM(F665:H665)</f>
        <v>196.59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25437.89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25436.6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253.35</v>
      </c>
      <c r="I669" s="19">
        <f>SUM(F669:H669)</f>
        <v>253.35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25437.89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25437.89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Tamworth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1548047.04</v>
      </c>
      <c r="C9" s="229">
        <f>'DOE25'!G197+'DOE25'!G215+'DOE25'!G233+'DOE25'!G276+'DOE25'!G295+'DOE25'!G314</f>
        <v>802528.03999999992</v>
      </c>
    </row>
    <row r="10" spans="1:3" x14ac:dyDescent="0.2">
      <c r="A10" t="s">
        <v>773</v>
      </c>
      <c r="B10" s="240">
        <v>1514187.46</v>
      </c>
      <c r="C10" s="240">
        <v>784195.01</v>
      </c>
    </row>
    <row r="11" spans="1:3" x14ac:dyDescent="0.2">
      <c r="A11" t="s">
        <v>774</v>
      </c>
      <c r="B11" s="240">
        <v>33859.58</v>
      </c>
      <c r="C11" s="240">
        <v>18333.03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1548047.04</v>
      </c>
      <c r="C13" s="231">
        <f>SUM(C10:C12)</f>
        <v>802528.04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455999.85</v>
      </c>
      <c r="C18" s="229">
        <f>'DOE25'!G198+'DOE25'!G216+'DOE25'!G234+'DOE25'!G277+'DOE25'!G296+'DOE25'!G315</f>
        <v>344374.11</v>
      </c>
    </row>
    <row r="19" spans="1:3" x14ac:dyDescent="0.2">
      <c r="A19" t="s">
        <v>773</v>
      </c>
      <c r="B19" s="240">
        <v>231682.68</v>
      </c>
      <c r="C19" s="240">
        <v>141773.04999999999</v>
      </c>
    </row>
    <row r="20" spans="1:3" x14ac:dyDescent="0.2">
      <c r="A20" t="s">
        <v>774</v>
      </c>
      <c r="B20" s="240">
        <v>224317.17</v>
      </c>
      <c r="C20" s="240">
        <v>202601.06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455999.85</v>
      </c>
      <c r="C22" s="231">
        <f>SUM(C19:C21)</f>
        <v>344374.11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8732.5400000000009</v>
      </c>
      <c r="C36" s="235">
        <f>'DOE25'!G200+'DOE25'!G218+'DOE25'!G236+'DOE25'!G279+'DOE25'!G298+'DOE25'!G317</f>
        <v>829.2</v>
      </c>
    </row>
    <row r="37" spans="1:3" x14ac:dyDescent="0.2">
      <c r="A37" t="s">
        <v>773</v>
      </c>
      <c r="B37" s="240">
        <v>8732.5400000000009</v>
      </c>
      <c r="C37" s="240">
        <v>829.2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8732.5400000000009</v>
      </c>
      <c r="C40" s="231">
        <f>SUM(C37:C39)</f>
        <v>829.2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38" sqref="C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Tamworth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4459863.7</v>
      </c>
      <c r="D5" s="20">
        <f>SUM('DOE25'!L197:L200)+SUM('DOE25'!L215:L218)+SUM('DOE25'!L233:L236)-F5-G5</f>
        <v>4416398.58</v>
      </c>
      <c r="E5" s="243"/>
      <c r="F5" s="255">
        <f>SUM('DOE25'!J197:J200)+SUM('DOE25'!J215:J218)+SUM('DOE25'!J233:J236)</f>
        <v>42949.120000000003</v>
      </c>
      <c r="G5" s="53">
        <f>SUM('DOE25'!K197:K200)+SUM('DOE25'!K215:K218)+SUM('DOE25'!K233:K236)</f>
        <v>516</v>
      </c>
      <c r="H5" s="259"/>
    </row>
    <row r="6" spans="1:9" x14ac:dyDescent="0.2">
      <c r="A6" s="32">
        <v>2100</v>
      </c>
      <c r="B6" t="s">
        <v>795</v>
      </c>
      <c r="C6" s="245">
        <f t="shared" si="0"/>
        <v>439261.24000000005</v>
      </c>
      <c r="D6" s="20">
        <f>'DOE25'!L202+'DOE25'!L220+'DOE25'!L238-F6-G6</f>
        <v>439261.24000000005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163768.34</v>
      </c>
      <c r="D7" s="20">
        <f>'DOE25'!L203+'DOE25'!L221+'DOE25'!L239-F7-G7</f>
        <v>163768.34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191179.7</v>
      </c>
      <c r="D8" s="243"/>
      <c r="E8" s="20">
        <f>'DOE25'!L204+'DOE25'!L222+'DOE25'!L240-F8-G8-D9-D11</f>
        <v>187963.31</v>
      </c>
      <c r="F8" s="255">
        <f>'DOE25'!J204+'DOE25'!J222+'DOE25'!J240</f>
        <v>0</v>
      </c>
      <c r="G8" s="53">
        <f>'DOE25'!K204+'DOE25'!K222+'DOE25'!K240</f>
        <v>3216.39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15568.11</v>
      </c>
      <c r="D9" s="244">
        <v>15568.11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86036.3</v>
      </c>
      <c r="D11" s="244">
        <v>86036.3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245025.52000000002</v>
      </c>
      <c r="D12" s="20">
        <f>'DOE25'!L205+'DOE25'!L223+'DOE25'!L241-F12-G12</f>
        <v>244439.63</v>
      </c>
      <c r="E12" s="243"/>
      <c r="F12" s="255">
        <f>'DOE25'!J205+'DOE25'!J223+'DOE25'!J241</f>
        <v>0</v>
      </c>
      <c r="G12" s="53">
        <f>'DOE25'!K205+'DOE25'!K223+'DOE25'!K241</f>
        <v>585.89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531984.08000000007</v>
      </c>
      <c r="D14" s="20">
        <f>'DOE25'!L207+'DOE25'!L225+'DOE25'!L243-F14-G14</f>
        <v>399207.66000000003</v>
      </c>
      <c r="E14" s="243"/>
      <c r="F14" s="255">
        <f>'DOE25'!J207+'DOE25'!J225+'DOE25'!J243</f>
        <v>132776.42000000001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315409.78000000003</v>
      </c>
      <c r="D15" s="20">
        <f>'DOE25'!L208+'DOE25'!L226+'DOE25'!L244-F15-G15</f>
        <v>315409.78000000003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5047.53</v>
      </c>
      <c r="D22" s="243"/>
      <c r="E22" s="243"/>
      <c r="F22" s="255">
        <f>'DOE25'!L255+'DOE25'!L336</f>
        <v>5047.53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206054.01</v>
      </c>
      <c r="D25" s="243"/>
      <c r="E25" s="243"/>
      <c r="F25" s="258"/>
      <c r="G25" s="256"/>
      <c r="H25" s="257">
        <f>'DOE25'!L260+'DOE25'!L261+'DOE25'!L341+'DOE25'!L342</f>
        <v>206054.01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76298.069999999992</v>
      </c>
      <c r="D29" s="20">
        <f>'DOE25'!L358+'DOE25'!L359+'DOE25'!L360-'DOE25'!I367-F29-G29</f>
        <v>70598.069999999992</v>
      </c>
      <c r="E29" s="243"/>
      <c r="F29" s="255">
        <f>'DOE25'!J358+'DOE25'!J359+'DOE25'!J360</f>
        <v>5700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170053.06000000003</v>
      </c>
      <c r="D31" s="20">
        <f>'DOE25'!L290+'DOE25'!L309+'DOE25'!L328+'DOE25'!L333+'DOE25'!L334+'DOE25'!L335-F31-G31</f>
        <v>154335.74000000002</v>
      </c>
      <c r="E31" s="243"/>
      <c r="F31" s="255">
        <f>'DOE25'!J290+'DOE25'!J309+'DOE25'!J328+'DOE25'!J333+'DOE25'!J334+'DOE25'!J335</f>
        <v>11541.26</v>
      </c>
      <c r="G31" s="53">
        <f>'DOE25'!K290+'DOE25'!K309+'DOE25'!K328+'DOE25'!K333+'DOE25'!K334+'DOE25'!K335</f>
        <v>4176.0600000000004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6305023.4500000011</v>
      </c>
      <c r="E33" s="246">
        <f>SUM(E5:E31)</f>
        <v>196963.31</v>
      </c>
      <c r="F33" s="246">
        <f>SUM(F5:F31)</f>
        <v>198014.33000000002</v>
      </c>
      <c r="G33" s="246">
        <f>SUM(G5:G31)</f>
        <v>8494.34</v>
      </c>
      <c r="H33" s="246">
        <f>SUM(H5:H31)</f>
        <v>206054.01</v>
      </c>
    </row>
    <row r="35" spans="2:8" ht="12" thickBot="1" x14ac:dyDescent="0.25">
      <c r="B35" s="253" t="s">
        <v>841</v>
      </c>
      <c r="D35" s="254">
        <f>E33</f>
        <v>196963.31</v>
      </c>
      <c r="E35" s="249"/>
    </row>
    <row r="36" spans="2:8" ht="12" thickTop="1" x14ac:dyDescent="0.2">
      <c r="B36" t="s">
        <v>809</v>
      </c>
      <c r="D36" s="20">
        <f>D33</f>
        <v>6305023.4500000011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Tamworth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12509.43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2105.75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282487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22582.44</v>
      </c>
      <c r="D11" s="95">
        <f>'DOE25'!G12</f>
        <v>0</v>
      </c>
      <c r="E11" s="95">
        <f>'DOE25'!H12</f>
        <v>9322.98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56723.22</v>
      </c>
      <c r="D12" s="95">
        <f>'DOE25'!G13</f>
        <v>394.86</v>
      </c>
      <c r="E12" s="95">
        <f>'DOE25'!H13</f>
        <v>20096.13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2058.11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24090.61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120069.56</v>
      </c>
      <c r="D18" s="41">
        <f>SUM(D8:D17)</f>
        <v>394.86</v>
      </c>
      <c r="E18" s="41">
        <f>SUM(E8:E17)</f>
        <v>29419.11</v>
      </c>
      <c r="F18" s="41">
        <f>SUM(F8:F17)</f>
        <v>0</v>
      </c>
      <c r="G18" s="41">
        <f>SUM(G8:G17)</f>
        <v>282487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26508.09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54713.25</v>
      </c>
      <c r="D23" s="95">
        <f>'DOE25'!G24</f>
        <v>394.86</v>
      </c>
      <c r="E23" s="95">
        <f>'DOE25'!H24</f>
        <v>528.54999999999995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1480</v>
      </c>
      <c r="D29" s="95">
        <f>'DOE25'!G30</f>
        <v>0</v>
      </c>
      <c r="E29" s="95">
        <f>'DOE25'!H30</f>
        <v>2382.4699999999998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56193.25</v>
      </c>
      <c r="D31" s="41">
        <f>SUM(D21:D30)</f>
        <v>394.86</v>
      </c>
      <c r="E31" s="41">
        <f>SUM(E21:E30)</f>
        <v>29419.11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282487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33876.31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63876.31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282487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120069.56</v>
      </c>
      <c r="D51" s="41">
        <f>D50+D31</f>
        <v>394.86</v>
      </c>
      <c r="E51" s="41">
        <f>E50+E31</f>
        <v>29419.11</v>
      </c>
      <c r="F51" s="41">
        <f>F50+F31</f>
        <v>0</v>
      </c>
      <c r="G51" s="41">
        <f>G50+G31</f>
        <v>282487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4914008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266.74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21138.240000000002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73237.179999999993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73503.92</v>
      </c>
      <c r="D62" s="130">
        <f>SUM(D57:D61)</f>
        <v>21138.240000000002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4987511.92</v>
      </c>
      <c r="D63" s="22">
        <f>D56+D62</f>
        <v>21138.240000000002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729595.16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734818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1464413.1600000001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49083.34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641.91999999999996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51208.67</v>
      </c>
      <c r="D77" s="95">
        <f>SUM('DOE25'!G131:G135)</f>
        <v>5020.8599999999997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100933.93</v>
      </c>
      <c r="D78" s="130">
        <f>SUM(D72:D77)</f>
        <v>5020.8599999999997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1565347.09</v>
      </c>
      <c r="D81" s="130">
        <f>SUM(D79:D80)+D78+D70</f>
        <v>5020.8599999999997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69093.97</v>
      </c>
      <c r="D88" s="95">
        <f>SUM('DOE25'!G153:G161)</f>
        <v>73041.899999999994</v>
      </c>
      <c r="E88" s="95">
        <f>SUM('DOE25'!H153:H161)</f>
        <v>175100.59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113.88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69207.850000000006</v>
      </c>
      <c r="D91" s="131">
        <f>SUM(D85:D90)</f>
        <v>73041.899999999994</v>
      </c>
      <c r="E91" s="131">
        <f>SUM(E85:E90)</f>
        <v>175100.59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25399.21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25399.21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759</v>
      </c>
      <c r="C104" s="86">
        <f>C63+C81+C91+C103</f>
        <v>6622066.8599999994</v>
      </c>
      <c r="D104" s="86">
        <f>D63+D81+D91+D103</f>
        <v>124600.20999999999</v>
      </c>
      <c r="E104" s="86">
        <f>E63+E81+E91+E103</f>
        <v>175100.59</v>
      </c>
      <c r="F104" s="86">
        <f>F63+F81+F91+F103</f>
        <v>0</v>
      </c>
      <c r="G104" s="86">
        <f>G63+G81+G103</f>
        <v>30000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3512544.4699999997</v>
      </c>
      <c r="D109" s="24" t="s">
        <v>286</v>
      </c>
      <c r="E109" s="95">
        <f>('DOE25'!L276)+('DOE25'!L295)+('DOE25'!L314)</f>
        <v>139889.95000000001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931036.74</v>
      </c>
      <c r="D110" s="24" t="s">
        <v>286</v>
      </c>
      <c r="E110" s="95">
        <f>('DOE25'!L277)+('DOE25'!L296)+('DOE25'!L315)</f>
        <v>5614.95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16282.490000000002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4459863.7</v>
      </c>
      <c r="D115" s="86">
        <f>SUM(D109:D114)</f>
        <v>0</v>
      </c>
      <c r="E115" s="86">
        <f>SUM(E109:E114)</f>
        <v>145504.90000000002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439261.24000000005</v>
      </c>
      <c r="D118" s="24" t="s">
        <v>286</v>
      </c>
      <c r="E118" s="95">
        <f>+('DOE25'!L281)+('DOE25'!L300)+('DOE25'!L319)</f>
        <v>4553.32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163768.34</v>
      </c>
      <c r="D119" s="24" t="s">
        <v>286</v>
      </c>
      <c r="E119" s="95">
        <f>+('DOE25'!L282)+('DOE25'!L301)+('DOE25'!L320)</f>
        <v>15818.78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292784.11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245025.52000000002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4176.0600000000004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531984.08000000007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315409.78000000003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124600.20999999999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1988233.07</v>
      </c>
      <c r="D128" s="86">
        <f>SUM(D118:D127)</f>
        <v>124600.20999999999</v>
      </c>
      <c r="E128" s="86">
        <f>SUM(E118:E127)</f>
        <v>24548.16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5047.53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164102.56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41951.45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25399.21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30000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261453.22</v>
      </c>
      <c r="D144" s="141">
        <f>SUM(D130:D143)</f>
        <v>0</v>
      </c>
      <c r="E144" s="141">
        <f>SUM(E130:E143)</f>
        <v>5047.53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6709549.9900000002</v>
      </c>
      <c r="D145" s="86">
        <f>(D115+D128+D144)</f>
        <v>124600.20999999999</v>
      </c>
      <c r="E145" s="86">
        <f>(E115+E128+E144)</f>
        <v>175100.59000000003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3200000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4.87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902566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902566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164103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164103</v>
      </c>
    </row>
    <row r="159" spans="1:9" x14ac:dyDescent="0.2">
      <c r="A159" s="22" t="s">
        <v>35</v>
      </c>
      <c r="B159" s="137">
        <f>'DOE25'!F498</f>
        <v>738463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738463</v>
      </c>
    </row>
    <row r="160" spans="1:9" x14ac:dyDescent="0.2">
      <c r="A160" s="22" t="s">
        <v>36</v>
      </c>
      <c r="B160" s="137">
        <f>'DOE25'!F499</f>
        <v>89916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89916</v>
      </c>
    </row>
    <row r="161" spans="1:7" x14ac:dyDescent="0.2">
      <c r="A161" s="22" t="s">
        <v>37</v>
      </c>
      <c r="B161" s="137">
        <f>'DOE25'!F500</f>
        <v>828379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828379</v>
      </c>
    </row>
    <row r="162" spans="1:7" x14ac:dyDescent="0.2">
      <c r="A162" s="22" t="s">
        <v>38</v>
      </c>
      <c r="B162" s="137">
        <f>'DOE25'!F501</f>
        <v>164103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164103</v>
      </c>
    </row>
    <row r="163" spans="1:7" x14ac:dyDescent="0.2">
      <c r="A163" s="22" t="s">
        <v>39</v>
      </c>
      <c r="B163" s="137">
        <f>'DOE25'!F502</f>
        <v>33965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33965</v>
      </c>
    </row>
    <row r="164" spans="1:7" x14ac:dyDescent="0.2">
      <c r="A164" s="22" t="s">
        <v>246</v>
      </c>
      <c r="B164" s="137">
        <f>'DOE25'!F503</f>
        <v>198068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198068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Tamworth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25438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25438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3652434</v>
      </c>
      <c r="D10" s="182">
        <f>ROUND((C10/$C$28)*100,1)</f>
        <v>54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936652</v>
      </c>
      <c r="D11" s="182">
        <f>ROUND((C11/$C$28)*100,1)</f>
        <v>13.8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16282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443815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179587</v>
      </c>
      <c r="D16" s="182">
        <f t="shared" si="0"/>
        <v>2.7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292784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245026</v>
      </c>
      <c r="D18" s="182">
        <f t="shared" si="0"/>
        <v>3.6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4176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531984</v>
      </c>
      <c r="D20" s="182">
        <f t="shared" si="0"/>
        <v>7.9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315410</v>
      </c>
      <c r="D21" s="182">
        <f t="shared" si="0"/>
        <v>4.7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41951</v>
      </c>
      <c r="D25" s="182">
        <f t="shared" si="0"/>
        <v>0.6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103461.75999999999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6763562.7599999998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5048</v>
      </c>
    </row>
    <row r="30" spans="1:4" x14ac:dyDescent="0.2">
      <c r="B30" s="187" t="s">
        <v>723</v>
      </c>
      <c r="C30" s="180">
        <f>SUM(C28:C29)</f>
        <v>6768610.7599999998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164103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4914008</v>
      </c>
      <c r="D35" s="182">
        <f t="shared" ref="D35:D40" si="1">ROUND((C35/$C$41)*100,1)</f>
        <v>71.5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73503.919999999925</v>
      </c>
      <c r="D36" s="182">
        <f t="shared" si="1"/>
        <v>1.1000000000000001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1464413</v>
      </c>
      <c r="D37" s="182">
        <f t="shared" si="1"/>
        <v>21.3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105955</v>
      </c>
      <c r="D38" s="182">
        <f t="shared" si="1"/>
        <v>1.5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317350</v>
      </c>
      <c r="D39" s="182">
        <f t="shared" si="1"/>
        <v>4.5999999999999996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6875229.9199999999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Tamworth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2018-12-10T19:52:46Z</cp:lastPrinted>
  <dcterms:created xsi:type="dcterms:W3CDTF">1997-12-04T19:04:30Z</dcterms:created>
  <dcterms:modified xsi:type="dcterms:W3CDTF">2018-12-10T19:53:57Z</dcterms:modified>
</cp:coreProperties>
</file>