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0490" windowHeight="76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C20" i="10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C16" i="10" s="1"/>
  <c r="L283" i="1"/>
  <c r="L284" i="1"/>
  <c r="E121" i="2" s="1"/>
  <c r="L285" i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1" i="10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3" i="2"/>
  <c r="E113" i="2"/>
  <c r="D115" i="2"/>
  <c r="F115" i="2"/>
  <c r="G115" i="2"/>
  <c r="C119" i="2"/>
  <c r="E119" i="2"/>
  <c r="E120" i="2"/>
  <c r="C121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G640" i="1"/>
  <c r="H640" i="1"/>
  <c r="G641" i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D50" i="2"/>
  <c r="G156" i="2"/>
  <c r="D91" i="2"/>
  <c r="G62" i="2"/>
  <c r="D19" i="13"/>
  <c r="C19" i="13" s="1"/>
  <c r="E78" i="2"/>
  <c r="E81" i="2" s="1"/>
  <c r="K605" i="1"/>
  <c r="G648" i="1" s="1"/>
  <c r="J571" i="1"/>
  <c r="D81" i="2"/>
  <c r="I169" i="1"/>
  <c r="J476" i="1"/>
  <c r="H626" i="1" s="1"/>
  <c r="G338" i="1"/>
  <c r="G352" i="1" s="1"/>
  <c r="J140" i="1"/>
  <c r="G22" i="2"/>
  <c r="J552" i="1"/>
  <c r="H552" i="1"/>
  <c r="H140" i="1"/>
  <c r="J640" i="1"/>
  <c r="F338" i="1"/>
  <c r="F352" i="1" s="1"/>
  <c r="H192" i="1"/>
  <c r="E16" i="13"/>
  <c r="C16" i="13" s="1"/>
  <c r="L570" i="1"/>
  <c r="I571" i="1"/>
  <c r="G36" i="2"/>
  <c r="L565" i="1"/>
  <c r="A40" i="12" l="1"/>
  <c r="H571" i="1"/>
  <c r="I545" i="1"/>
  <c r="H545" i="1"/>
  <c r="G545" i="1"/>
  <c r="F476" i="1"/>
  <c r="H622" i="1" s="1"/>
  <c r="J622" i="1" s="1"/>
  <c r="I460" i="1"/>
  <c r="I461" i="1" s="1"/>
  <c r="H642" i="1" s="1"/>
  <c r="L256" i="1"/>
  <c r="D5" i="13"/>
  <c r="C5" i="13" s="1"/>
  <c r="C91" i="2"/>
  <c r="G624" i="1"/>
  <c r="J624" i="1" s="1"/>
  <c r="E31" i="2"/>
  <c r="J617" i="1"/>
  <c r="D18" i="2"/>
  <c r="E57" i="2"/>
  <c r="E62" i="2" s="1"/>
  <c r="E63" i="2" s="1"/>
  <c r="H112" i="1"/>
  <c r="H193" i="1" s="1"/>
  <c r="G629" i="1" s="1"/>
  <c r="J629" i="1" s="1"/>
  <c r="C35" i="10"/>
  <c r="C36" i="10" s="1"/>
  <c r="C56" i="2"/>
  <c r="E118" i="2"/>
  <c r="L290" i="1"/>
  <c r="C10" i="10"/>
  <c r="E109" i="2"/>
  <c r="E115" i="2" s="1"/>
  <c r="H661" i="1"/>
  <c r="D29" i="13"/>
  <c r="C29" i="13" s="1"/>
  <c r="F661" i="1"/>
  <c r="I661" i="1" s="1"/>
  <c r="C122" i="2"/>
  <c r="E13" i="13"/>
  <c r="C13" i="13" s="1"/>
  <c r="C19" i="10"/>
  <c r="H25" i="13"/>
  <c r="J645" i="1"/>
  <c r="H169" i="1"/>
  <c r="L393" i="1"/>
  <c r="C138" i="2" s="1"/>
  <c r="D127" i="2"/>
  <c r="D128" i="2" s="1"/>
  <c r="D145" i="2" s="1"/>
  <c r="C18" i="10"/>
  <c r="L229" i="1"/>
  <c r="G660" i="1" s="1"/>
  <c r="G664" i="1" s="1"/>
  <c r="F112" i="1"/>
  <c r="J641" i="1"/>
  <c r="F571" i="1"/>
  <c r="L560" i="1"/>
  <c r="E142" i="2"/>
  <c r="C132" i="2"/>
  <c r="I551" i="1"/>
  <c r="K551" i="1" s="1"/>
  <c r="L539" i="1"/>
  <c r="G549" i="1"/>
  <c r="L529" i="1"/>
  <c r="E134" i="2"/>
  <c r="L351" i="1"/>
  <c r="F130" i="2"/>
  <c r="F144" i="2" s="1"/>
  <c r="F145" i="2" s="1"/>
  <c r="E33" i="13"/>
  <c r="D35" i="13" s="1"/>
  <c r="J625" i="1"/>
  <c r="H663" i="1"/>
  <c r="L614" i="1"/>
  <c r="F22" i="13"/>
  <c r="C22" i="13" s="1"/>
  <c r="E130" i="2"/>
  <c r="E144" i="2" s="1"/>
  <c r="E122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5" i="10"/>
  <c r="C12" i="10"/>
  <c r="C111" i="2"/>
  <c r="C115" i="2" s="1"/>
  <c r="J545" i="1"/>
  <c r="L427" i="1"/>
  <c r="E103" i="2"/>
  <c r="L211" i="1"/>
  <c r="A13" i="12"/>
  <c r="D17" i="13"/>
  <c r="C17" i="13" s="1"/>
  <c r="D14" i="13"/>
  <c r="C14" i="13" s="1"/>
  <c r="L247" i="1"/>
  <c r="H660" i="1" s="1"/>
  <c r="H664" i="1" s="1"/>
  <c r="C17" i="10"/>
  <c r="J651" i="1"/>
  <c r="J639" i="1"/>
  <c r="K598" i="1"/>
  <c r="G647" i="1" s="1"/>
  <c r="J647" i="1" s="1"/>
  <c r="K571" i="1"/>
  <c r="L534" i="1"/>
  <c r="H257" i="1"/>
  <c r="H271" i="1" s="1"/>
  <c r="J257" i="1"/>
  <c r="J271" i="1" s="1"/>
  <c r="I52" i="1"/>
  <c r="H620" i="1" s="1"/>
  <c r="G625" i="1"/>
  <c r="B164" i="2"/>
  <c r="G164" i="2" s="1"/>
  <c r="K503" i="1"/>
  <c r="C123" i="2"/>
  <c r="C114" i="2"/>
  <c r="C78" i="2"/>
  <c r="C81" i="2" s="1"/>
  <c r="C18" i="2"/>
  <c r="L270" i="1"/>
  <c r="L544" i="1"/>
  <c r="L524" i="1"/>
  <c r="J338" i="1"/>
  <c r="J352" i="1" s="1"/>
  <c r="C120" i="2"/>
  <c r="C13" i="10"/>
  <c r="I271" i="1"/>
  <c r="L382" i="1"/>
  <c r="G636" i="1" s="1"/>
  <c r="J636" i="1" s="1"/>
  <c r="K352" i="1"/>
  <c r="C62" i="2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I663" i="1"/>
  <c r="C27" i="10"/>
  <c r="G635" i="1"/>
  <c r="J635" i="1" s="1"/>
  <c r="L545" i="1" l="1"/>
  <c r="E128" i="2"/>
  <c r="E145" i="2"/>
  <c r="L257" i="1"/>
  <c r="L271" i="1" s="1"/>
  <c r="G632" i="1" s="1"/>
  <c r="J632" i="1" s="1"/>
  <c r="C128" i="2"/>
  <c r="C145" i="2" s="1"/>
  <c r="E104" i="2"/>
  <c r="C63" i="2"/>
  <c r="C104" i="2" s="1"/>
  <c r="F193" i="1"/>
  <c r="G627" i="1" s="1"/>
  <c r="J627" i="1" s="1"/>
  <c r="E51" i="2"/>
  <c r="H667" i="1"/>
  <c r="H672" i="1"/>
  <c r="C6" i="10" s="1"/>
  <c r="G672" i="1"/>
  <c r="C5" i="10" s="1"/>
  <c r="G667" i="1"/>
  <c r="C25" i="13"/>
  <c r="H33" i="13"/>
  <c r="F660" i="1"/>
  <c r="H648" i="1"/>
  <c r="J648" i="1" s="1"/>
  <c r="C39" i="10"/>
  <c r="C28" i="10"/>
  <c r="D19" i="10" s="1"/>
  <c r="D31" i="13"/>
  <c r="C31" i="13" s="1"/>
  <c r="F33" i="13"/>
  <c r="I552" i="1"/>
  <c r="L338" i="1"/>
  <c r="L352" i="1" s="1"/>
  <c r="G633" i="1" s="1"/>
  <c r="J633" i="1" s="1"/>
  <c r="G552" i="1"/>
  <c r="K549" i="1"/>
  <c r="K55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2" i="10" l="1"/>
  <c r="C30" i="10"/>
  <c r="D24" i="10"/>
  <c r="D27" i="10"/>
  <c r="D13" i="10"/>
  <c r="D26" i="10"/>
  <c r="D17" i="10"/>
  <c r="D23" i="10"/>
  <c r="D18" i="10"/>
  <c r="D21" i="10"/>
  <c r="D10" i="10"/>
  <c r="D11" i="10"/>
  <c r="D12" i="10"/>
  <c r="D16" i="10"/>
  <c r="D20" i="10"/>
  <c r="D15" i="10"/>
  <c r="D25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<sst xmlns="http://schemas.openxmlformats.org/spreadsheetml/2006/main" count="3957" uniqueCount="913">
  <si>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</si>
  <si>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</si>
  <si>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</si>
  <si>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</si>
  <si>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</si>
  <si>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</si>
  <si>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</si>
  <si>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</si>
  <si>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</si>
  <si>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</si>
  <si>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</si>
  <si>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</si>
  <si>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</si>
  <si>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</si>
  <si>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</si>
  <si>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</si>
  <si>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</si>
  <si>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</si>
  <si>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</si>
  <si>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</si>
  <si>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</si>
  <si>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</si>
  <si>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</si>
  <si>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</si>
  <si>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</si>
  <si>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</si>
  <si>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</si>
  <si>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</si>
  <si>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</si>
  <si>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</si>
  <si>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</si>
  <si>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</si>
  <si>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</si>
  <si>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</si>
  <si>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</si>
  <si>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</si>
  <si>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</si>
  <si>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</si>
  <si>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</si>
  <si>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</si>
  <si>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</si>
  <si>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</si>
  <si>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</si>
  <si>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</si>
  <si>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</si>
  <si>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</si>
  <si>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</si>
  <si>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</si>
  <si>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</si>
  <si>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</si>
  <si>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</si>
  <si>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</si>
  <si>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</si>
  <si>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</si>
  <si>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</si>
  <si>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</si>
  <si>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</si>
  <si>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</si>
  <si>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</si>
  <si>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</si>
  <si>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</si>
  <si>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</si>
  <si>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</si>
  <si>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</si>
  <si>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</si>
  <si>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</si>
  <si>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</si>
  <si>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</si>
  <si>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</si>
  <si>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</si>
  <si>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</si>
  <si>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</si>
  <si>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</si>
  <si>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</si>
  <si>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</si>
  <si>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</si>
  <si>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</si>
  <si>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</si>
  <si>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</si>
  <si>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</si>
  <si>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</si>
  <si>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</si>
  <si>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</si>
  <si>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</si>
  <si>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</si>
  <si>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</si>
  <si>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</si>
  <si>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</si>
  <si>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</si>
  <si>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</si>
  <si>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</si>
  <si>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</si>
  <si>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</si>
  <si>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</si>
  <si>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</si>
  <si>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</si>
  <si>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</si>
  <si>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</si>
  <si>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</si>
  <si>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</si>
  <si>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</si>
  <si>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</si>
  <si>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</si>
  <si>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</si>
  <si>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</si>
  <si>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</si>
  <si>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</si>
  <si>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</si>
  <si>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</si>
  <si>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</si>
  <si>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</si>
  <si>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</si>
  <si>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</si>
  <si>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</si>
  <si>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</si>
  <si>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</si>
  <si>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</si>
  <si>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</si>
  <si>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</si>
  <si>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</si>
  <si>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</si>
  <si>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</si>
  <si>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</si>
  <si>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</si>
  <si>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</si>
  <si>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</si>
  <si>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</si>
  <si>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</si>
  <si>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</si>
  <si>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</si>
  <si>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</si>
  <si>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</si>
  <si>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</si>
  <si>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</si>
  <si>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</si>
  <si>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</si>
  <si>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</si>
  <si>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</si>
  <si>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</si>
  <si>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</si>
  <si>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</si>
  <si>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</si>
  <si>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</si>
  <si>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</si>
  <si>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</si>
  <si>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</si>
  <si>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</si>
  <si>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</si>
  <si>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</si>
  <si>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</si>
  <si>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</si>
  <si>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</si>
  <si>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</si>
  <si>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</si>
  <si>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</si>
  <si>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</si>
  <si>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</si>
  <si>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</si>
  <si>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</si>
  <si>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</si>
  <si>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</si>
  <si>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</si>
  <si>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</si>
  <si>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</si>
  <si>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</si>
  <si>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</si>
  <si>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</si>
  <si>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</si>
  <si>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</si>
  <si>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</si>
  <si>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</si>
  <si>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</si>
  <si>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</si>
  <si>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</si>
  <si>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</si>
  <si>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</si>
  <si>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</si>
  <si>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</si>
  <si>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</si>
  <si>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</si>
  <si>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</si>
  <si>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</si>
  <si>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</si>
  <si>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</si>
  <si>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</si>
  <si>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</si>
  <si>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</si>
  <si>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</si>
  <si>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</si>
  <si>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</si>
  <si>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</si>
  <si>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</si>
  <si>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</si>
  <si>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</si>
  <si>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</si>
  <si>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</si>
  <si>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</si>
  <si>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</si>
  <si>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</si>
  <si>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</si>
  <si>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</si>
  <si>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</si>
  <si>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</si>
  <si>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</si>
  <si>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</si>
  <si>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</si>
  <si>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</si>
  <si>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</si>
  <si>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</si>
  <si>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</si>
  <si>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</si>
  <si>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</si>
  <si>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</si>
  <si>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</si>
  <si>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</si>
  <si>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</si>
  <si>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</si>
  <si>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</si>
  <si>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</si>
  <si>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</si>
  <si>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</si>
  <si>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</si>
  <si>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</si>
  <si>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</si>
  <si>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</si>
  <si>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</si>
  <si>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</si>
  <si>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</si>
  <si>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</si>
  <si>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</si>
  <si>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</si>
  <si>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</si>
  <si>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</si>
  <si>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</si>
  <si>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</si>
  <si>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</si>
  <si>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</si>
  <si>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</si>
  <si>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</si>
  <si>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</si>
  <si>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</si>
  <si>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</si>
  <si>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</si>
  <si>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</si>
  <si>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</si>
  <si>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</si>
  <si>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</si>
  <si>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</si>
  <si>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</si>
  <si>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</si>
  <si>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</si>
  <si>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</si>
  <si>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</si>
  <si>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</si>
  <si>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</si>
  <si>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</si>
  <si>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</si>
  <si>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</si>
  <si>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</si>
  <si>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</si>
  <si>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</si>
  <si>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</si>
  <si>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</si>
  <si>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</si>
  <si>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</si>
  <si>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</si>
  <si>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</si>
  <si>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</si>
  <si>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</si>
  <si>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</si>
  <si>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</si>
  <si>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</si>
  <si>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</si>
  <si>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</si>
  <si>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</si>
  <si>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</si>
  <si>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</si>
  <si>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</si>
  <si>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</si>
  <si>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</si>
  <si>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</si>
  <si>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</si>
  <si>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</si>
  <si>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</si>
  <si>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</si>
  <si>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</si>
  <si>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</si>
  <si>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</si>
  <si>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</si>
  <si>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</si>
  <si>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</si>
  <si>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</si>
  <si>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</si>
  <si>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</si>
  <si>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</si>
  <si>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</si>
  <si>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</si>
  <si>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</si>
  <si>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</si>
  <si>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</si>
  <si>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</si>
  <si>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</si>
  <si>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</si>
  <si>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</si>
  <si>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</si>
  <si>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</si>
  <si>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</si>
  <si>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</si>
  <si>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</si>
  <si>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</si>
  <si>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</si>
  <si>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</si>
  <si>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</si>
  <si>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</si>
  <si>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</si>
  <si>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</si>
  <si>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</si>
  <si>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</si>
  <si>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</si>
  <si>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</si>
  <si>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</si>
  <si>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</si>
  <si>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</si>
  <si>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</si>
  <si>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</si>
  <si>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</si>
  <si>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</si>
  <si>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</si>
  <si>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</si>
  <si>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</si>
  <si>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</si>
  <si>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</si>
  <si>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</si>
  <si>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</si>
  <si>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</si>
  <si>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</si>
  <si>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</si>
  <si>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</si>
  <si>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</si>
  <si>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</si>
  <si>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</si>
  <si>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</si>
  <si>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</si>
  <si>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</si>
  <si>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</si>
  <si>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</si>
  <si>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</si>
  <si>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</si>
  <si>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</si>
  <si>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</si>
  <si>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</si>
  <si>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</si>
  <si>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</si>
  <si>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</si>
  <si>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</si>
  <si>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</si>
  <si>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</si>
  <si>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</si>
  <si>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</si>
  <si>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</si>
  <si>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</si>
  <si>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</si>
  <si>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</si>
  <si>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</si>
  <si>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</si>
  <si>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</si>
  <si>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</si>
  <si>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</si>
  <si>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</si>
  <si>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</si>
  <si>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</si>
  <si>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</si>
  <si>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</si>
  <si>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</si>
  <si>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</si>
  <si>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</si>
  <si>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</si>
  <si>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</si>
  <si>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</si>
  <si>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</si>
  <si>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</si>
  <si>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</si>
  <si>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</si>
  <si>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</si>
  <si>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</si>
  <si>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</si>
  <si>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</si>
  <si>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</si>
  <si>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</si>
  <si>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</si>
  <si>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</si>
  <si>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</si>
  <si>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</si>
  <si>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</si>
  <si>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</si>
  <si>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</si>
  <si>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</si>
  <si>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</si>
  <si>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</si>
  <si>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</si>
  <si>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</si>
  <si>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</si>
  <si>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</si>
  <si>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</si>
  <si>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</si>
  <si>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</si>
  <si>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</si>
  <si>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</si>
  <si>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</si>
  <si>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</si>
  <si>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</si>
  <si>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</si>
  <si>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</si>
  <si>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</si>
  <si>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</si>
  <si>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</si>
  <si>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</si>
  <si>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</si>
  <si>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</si>
  <si>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</si>
  <si>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</si>
  <si>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</si>
  <si>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</si>
  <si>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</si>
  <si>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</si>
  <si>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</si>
  <si>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</si>
  <si>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</si>
  <si>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</si>
  <si>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</si>
  <si>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</si>
  <si>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</si>
  <si>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</si>
  <si>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</si>
  <si>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</si>
  <si>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</si>
  <si>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</si>
  <si>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</si>
  <si>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</si>
  <si>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</si>
  <si>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</si>
  <si>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</si>
  <si>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</si>
  <si>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</si>
  <si>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</si>
  <si>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</si>
  <si>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</si>
  <si>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</si>
  <si>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</si>
  <si>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</si>
  <si>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</si>
  <si>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</si>
  <si>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</si>
  <si>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</si>
  <si>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</si>
  <si>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</si>
  <si>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</si>
  <si>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</si>
  <si>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</si>
  <si>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</si>
  <si>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</si>
  <si>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</si>
  <si>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</si>
  <si>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</si>
  <si>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</si>
  <si>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</si>
  <si>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</si>
  <si>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</si>
  <si>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</si>
  <si>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</si>
  <si>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</si>
  <si>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</si>
  <si>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</si>
  <si>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</si>
  <si>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</si>
  <si>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</si>
  <si>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</si>
  <si>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</si>
  <si>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</si>
  <si>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</si>
  <si>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</si>
  <si>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</si>
  <si>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</si>
  <si>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</si>
  <si>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</si>
  <si>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</si>
  <si>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</si>
  <si>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</si>
  <si>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</si>
  <si>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</si>
  <si>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</si>
  <si>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</si>
  <si>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</si>
  <si>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</si>
  <si>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</si>
  <si>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</si>
  <si>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</si>
  <si>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</si>
  <si>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</si>
  <si>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</si>
  <si>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</si>
  <si>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</si>
  <si>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</si>
  <si>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</si>
  <si>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</si>
  <si>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</si>
  <si>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</si>
  <si>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</si>
  <si>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</si>
  <si>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</si>
  <si>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</si>
  <si>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</si>
  <si>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</si>
  <si>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</si>
  <si>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</si>
  <si>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</si>
  <si>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</si>
  <si>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</si>
  <si>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</si>
  <si>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</si>
  <si>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</si>
  <si>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</si>
  <si>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</si>
  <si>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</si>
  <si>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</si>
  <si>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</si>
  <si>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</si>
  <si>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</si>
  <si>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</si>
  <si>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</si>
  <si>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</si>
  <si>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</si>
  <si>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</si>
  <si>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</si>
  <si>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</si>
  <si>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</si>
  <si>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</si>
  <si>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</si>
  <si>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</si>
  <si>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</si>
  <si>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</si>
  <si>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</si>
  <si>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</si>
  <si>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</si>
  <si>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</si>
  <si>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</si>
  <si>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</si>
  <si>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</si>
  <si>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</si>
  <si>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</si>
  <si>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</si>
  <si>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</si>
  <si>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</si>
  <si>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</si>
  <si>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</si>
  <si>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</si>
  <si>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</si>
  <si>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</si>
  <si>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</si>
  <si>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</si>
  <si>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</si>
  <si>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</si>
  <si>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</si>
  <si>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</si>
  <si>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</si>
  <si>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</si>
  <si>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</si>
  <si>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</si>
  <si>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</si>
  <si>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</si>
  <si>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</si>
  <si>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</si>
  <si>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</si>
  <si>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</si>
  <si>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</si>
  <si>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</si>
  <si>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</si>
  <si>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</si>
  <si>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</si>
  <si>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</si>
  <si>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</si>
  <si>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</si>
  <si>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</si>
  <si>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</si>
  <si>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</si>
  <si>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</si>
  <si>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</si>
  <si>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</si>
  <si>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</si>
  <si>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</si>
  <si>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</si>
  <si>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</si>
  <si>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</si>
  <si>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</si>
  <si>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</si>
  <si>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</si>
  <si>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</si>
  <si>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</si>
  <si>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</si>
  <si>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</si>
  <si>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</si>
  <si>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</si>
  <si>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</si>
  <si>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</si>
  <si>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</si>
  <si>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</si>
  <si>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</si>
  <si>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</si>
  <si>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</si>
  <si>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</si>
  <si>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</si>
  <si>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</si>
  <si>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</si>
  <si>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</si>
  <si>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</si>
  <si>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</si>
  <si>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</si>
  <si>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</si>
  <si>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</si>
  <si>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</si>
  <si>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</si>
  <si>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</si>
  <si>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</si>
  <si>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</si>
  <si>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</si>
  <si>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</si>
  <si>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</si>
  <si>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</si>
  <si>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</si>
  <si>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</si>
  <si>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</si>
  <si>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</si>
  <si>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</si>
  <si>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</si>
  <si>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</si>
  <si>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</si>
  <si>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</si>
  <si>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</si>
  <si>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</si>
  <si>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</si>
  <si>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</si>
  <si>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</si>
  <si>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</si>
  <si>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</si>
  <si>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</si>
  <si>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</si>
  <si>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</si>
  <si>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</si>
  <si>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</si>
  <si>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</si>
  <si>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</si>
  <si>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</si>
  <si>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</si>
  <si>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</si>
  <si>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</si>
  <si>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</si>
  <si>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</si>
  <si>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</si>
  <si>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</si>
  <si>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</si>
  <si>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</si>
  <si>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</si>
  <si>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</si>
  <si>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</si>
  <si>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</si>
  <si>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</si>
  <si>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</si>
  <si>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</si>
  <si>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</si>
  <si>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</si>
  <si>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</si>
  <si>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</si>
  <si>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</si>
  <si>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</si>
  <si>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</si>
  <si>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</si>
  <si>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</si>
  <si>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</si>
  <si>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</si>
  <si>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</si>
  <si>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</si>
  <si>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</si>
  <si>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</si>
  <si>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</si>
  <si>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</si>
  <si>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</si>
  <si>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</si>
  <si>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</si>
  <si>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</si>
  <si>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</si>
  <si>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</si>
  <si>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</si>
  <si>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</si>
  <si>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</si>
  <si>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</si>
  <si>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</si>
  <si>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</si>
  <si>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</si>
  <si>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</si>
  <si>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</si>
  <si>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</si>
  <si>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</si>
  <si>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</si>
  <si>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</si>
  <si>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</si>
  <si>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</si>
  <si>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</si>
  <si>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</si>
  <si>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</si>
  <si>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</si>
  <si>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</si>
  <si>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</si>
  <si>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</si>
  <si>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</si>
  <si>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</si>
  <si>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</si>
  <si>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</si>
  <si>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</si>
  <si>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</si>
  <si>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</si>
  <si>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</si>
  <si>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</si>
  <si>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</si>
  <si>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</si>
  <si>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</si>
  <si>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</si>
  <si>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</si>
  <si>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</si>
  <si>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</si>
  <si>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</si>
  <si>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</si>
  <si>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</si>
  <si>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</si>
  <si>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</si>
  <si>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</si>
  <si>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</si>
  <si>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</si>
  <si>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</si>
  <si>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</si>
  <si>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</si>
  <si>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</si>
  <si>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</si>
  <si>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</si>
  <si>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</si>
  <si>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</si>
  <si>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</si>
  <si>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</si>
  <si>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</si>
  <si>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</si>
  <si>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</si>
  <si>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</si>
  <si>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</si>
  <si>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</si>
  <si>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</si>
  <si>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</si>
  <si>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</si>
  <si>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</si>
  <si>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</si>
  <si>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</si>
  <si>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</si>
  <si>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</si>
  <si>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</si>
  <si>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</si>
  <si>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</si>
  <si>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</si>
  <si>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</si>
  <si>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</si>
  <si>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</si>
  <si>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</si>
  <si>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</si>
  <si>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</si>
  <si>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</si>
  <si>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</si>
  <si>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</si>
  <si>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</si>
  <si>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</si>
  <si>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</si>
  <si>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</si>
  <si>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</si>
  <si>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</si>
  <si>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</si>
  <si>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</si>
  <si>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</si>
  <si>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</si>
  <si>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</si>
  <si>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</si>
  <si>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</si>
  <si>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</si>
  <si>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</si>
  <si>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</si>
  <si>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</si>
  <si>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</si>
  <si>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</si>
  <si>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</si>
  <si>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</si>
  <si>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</si>
  <si>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</si>
  <si>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</si>
  <si>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</si>
  <si>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</si>
  <si>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</si>
  <si>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</si>
  <si>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</si>
  <si>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</si>
  <si>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</si>
  <si>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</si>
  <si>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</si>
  <si>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</si>
  <si>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</si>
  <si>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</si>
  <si>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</si>
  <si>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</si>
  <si>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</si>
  <si>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</si>
  <si>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</si>
  <si>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</si>
  <si>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</si>
  <si>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</si>
  <si>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</si>
  <si>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</si>
  <si>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</si>
  <si>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</si>
  <si>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</si>
  <si>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</si>
  <si>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</si>
  <si>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</si>
  <si>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</si>
  <si>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</si>
  <si>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</si>
  <si>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</si>
  <si>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</si>
  <si>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</si>
  <si>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</si>
  <si>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</si>
  <si>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</si>
  <si>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</si>
  <si>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</si>
  <si>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</si>
  <si>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</si>
  <si>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</si>
  <si>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</si>
  <si>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</si>
  <si>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</si>
  <si>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</si>
  <si>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</si>
  <si>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</si>
  <si>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</si>
  <si>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</si>
  <si>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</si>
  <si>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</si>
  <si>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</si>
  <si>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</si>
  <si>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</si>
  <si>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</si>
  <si>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</si>
  <si>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</si>
  <si>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</si>
  <si>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</si>
  <si>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</si>
  <si>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</si>
  <si>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</si>
  <si>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</si>
  <si>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</si>
  <si>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</si>
  <si>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</si>
  <si>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</si>
  <si>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</si>
  <si>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</si>
  <si>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</si>
  <si>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</si>
  <si>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</si>
  <si>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</si>
  <si>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</si>
  <si>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</si>
  <si>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</si>
  <si>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</si>
  <si>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</si>
  <si>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</si>
  <si>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</si>
  <si>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</si>
  <si>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</si>
  <si>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</si>
  <si>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</si>
  <si>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</si>
  <si>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</si>
  <si>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</si>
  <si>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</si>
  <si>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</si>
  <si>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</si>
  <si>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</si>
  <si>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</si>
  <si>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</si>
  <si>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</si>
  <si>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</si>
  <si>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</si>
  <si>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</si>
  <si>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</si>
  <si>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</si>
  <si>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</si>
  <si>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</si>
  <si>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</si>
  <si>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</si>
  <si>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</si>
  <si>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</si>
  <si>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</si>
  <si>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</si>
  <si>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</si>
  <si>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</si>
  <si>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</si>
  <si>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</si>
  <si>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</si>
  <si>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</si>
  <si>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THORNTON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</si>
</sst>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531</v>
      </c>
      <c r="C2" s="21">
        <v>531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65347.47</v>
      </c>
      <c r="G9" s="18">
        <v>-10643.52</v>
      </c>
      <c r="H9" s="18">
        <v>-15216.04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1112.42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227355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15338.9</v>
      </c>
      <c r="G13" s="18">
        <v>10967.52</v>
      </c>
      <c r="H13" s="18">
        <v>17779.8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71.099999999999994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3074.67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311187.13999999996</v>
      </c>
      <c r="G19" s="41">
        <f>SUM(G9:G18)</f>
        <v>324</v>
      </c>
      <c r="H19" s="41">
        <f>SUM(H9:H18)</f>
        <v>2563.7599999999984</v>
      </c>
      <c r="I19" s="41">
        <f>SUM(I9:I18)</f>
        <v>0</v>
      </c>
      <c r="J19" s="41">
        <f>SUM(J9:J18)</f>
        <v>1112.42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13998.35</v>
      </c>
      <c r="G24" s="18">
        <v>324</v>
      </c>
      <c r="H24" s="18">
        <v>2363.7600000000002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13998.35</v>
      </c>
      <c r="G32" s="41">
        <f>SUM(G22:G31)</f>
        <v>324</v>
      </c>
      <c r="H32" s="41">
        <f>SUM(H22:H31)</f>
        <v>2363.7600000000002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193372.3</v>
      </c>
      <c r="G45" s="18"/>
      <c r="H45" s="18">
        <v>315.89999999999998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-115.9</v>
      </c>
      <c r="I48" s="18"/>
      <c r="J48" s="13">
        <f>SUM(I459)</f>
        <v>1112.42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103816.49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297188.78999999998</v>
      </c>
      <c r="G51" s="41">
        <f>SUM(G35:G50)</f>
        <v>0</v>
      </c>
      <c r="H51" s="41">
        <f>SUM(H35:H50)</f>
        <v>199.99999999999997</v>
      </c>
      <c r="I51" s="41">
        <f>SUM(I35:I50)</f>
        <v>0</v>
      </c>
      <c r="J51" s="41">
        <f>SUM(J35:J50)</f>
        <v>1112.42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311187.13999999996</v>
      </c>
      <c r="G52" s="41">
        <f>G51+G32</f>
        <v>324</v>
      </c>
      <c r="H52" s="41">
        <f>H51+H32</f>
        <v>2563.7600000000002</v>
      </c>
      <c r="I52" s="41">
        <f>I51+I32</f>
        <v>0</v>
      </c>
      <c r="J52" s="41">
        <f>J51+J32</f>
        <v>1112.42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3001208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3001208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1409.38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1409.38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64.319999999999993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34152.44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5409.78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19206.34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25080.44</v>
      </c>
      <c r="G111" s="41">
        <f>SUM(G96:G110)</f>
        <v>34152.44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3027697.82</v>
      </c>
      <c r="G112" s="41">
        <f>G60+G111</f>
        <v>34152.44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499509.83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476147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1177.54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976834.37000000011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2024.6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2024.6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976834.37000000011</v>
      </c>
      <c r="G140" s="41">
        <f>G121+SUM(G136:G137)</f>
        <v>2024.6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79964.53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471.77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35641.379999999997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44312.94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26841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44312.94</v>
      </c>
      <c r="G162" s="41">
        <f>SUM(G150:G161)</f>
        <v>35641.379999999997</v>
      </c>
      <c r="H162" s="41">
        <f>SUM(H150:H161)</f>
        <v>107277.3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7665.27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51978.210000000006</v>
      </c>
      <c r="G169" s="41">
        <f>G147+G162+SUM(G163:G168)</f>
        <v>35641.379999999997</v>
      </c>
      <c r="H169" s="41">
        <f>H147+H162+SUM(H163:H168)</f>
        <v>107277.3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13625.63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13625.63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13625.63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4056510.4</v>
      </c>
      <c r="G193" s="47">
        <f>G112+G140+G169+G192</f>
        <v>85444.05</v>
      </c>
      <c r="H193" s="47">
        <f>H112+H140+H169+H192</f>
        <v>107277.3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1237953.8500000001</v>
      </c>
      <c r="G197" s="18">
        <v>585596.91</v>
      </c>
      <c r="H197" s="18">
        <v>10482.08</v>
      </c>
      <c r="I197" s="18">
        <v>61489.02</v>
      </c>
      <c r="J197" s="18">
        <v>37939.53</v>
      </c>
      <c r="K197" s="18">
        <v>5135.67</v>
      </c>
      <c r="L197" s="19">
        <f>SUM(F197:K197)</f>
        <v>1938597.0600000003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402612.54</v>
      </c>
      <c r="G198" s="18">
        <v>194942.45</v>
      </c>
      <c r="H198" s="18">
        <v>83150.78</v>
      </c>
      <c r="I198" s="18">
        <v>1116.3900000000001</v>
      </c>
      <c r="J198" s="18">
        <v>204.11</v>
      </c>
      <c r="K198" s="18"/>
      <c r="L198" s="19">
        <f>SUM(F198:K198)</f>
        <v>682026.27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42819.03</v>
      </c>
      <c r="G200" s="18">
        <v>10357.39</v>
      </c>
      <c r="H200" s="18">
        <v>3100</v>
      </c>
      <c r="I200" s="18">
        <v>7933.71</v>
      </c>
      <c r="J200" s="18"/>
      <c r="K200" s="18">
        <v>2329</v>
      </c>
      <c r="L200" s="19">
        <f>SUM(F200:K200)</f>
        <v>66539.13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79364.19</v>
      </c>
      <c r="G202" s="18">
        <v>35425.69</v>
      </c>
      <c r="H202" s="18">
        <v>194303.32</v>
      </c>
      <c r="I202" s="18">
        <v>4423.79</v>
      </c>
      <c r="J202" s="18"/>
      <c r="K202" s="18">
        <v>207</v>
      </c>
      <c r="L202" s="19">
        <f t="shared" ref="L202:L208" si="0">SUM(F202:K202)</f>
        <v>313723.99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2250</v>
      </c>
      <c r="G203" s="18">
        <v>26141.02</v>
      </c>
      <c r="H203" s="18">
        <v>39514.79</v>
      </c>
      <c r="I203" s="18">
        <v>3613.76</v>
      </c>
      <c r="J203" s="18"/>
      <c r="K203" s="18"/>
      <c r="L203" s="19">
        <f t="shared" si="0"/>
        <v>71519.569999999992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6915</v>
      </c>
      <c r="G204" s="18">
        <v>501.88</v>
      </c>
      <c r="H204" s="18">
        <v>166612.44</v>
      </c>
      <c r="I204" s="18"/>
      <c r="J204" s="18"/>
      <c r="K204" s="18">
        <v>2976.81</v>
      </c>
      <c r="L204" s="19">
        <f t="shared" si="0"/>
        <v>177006.13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158017.35999999999</v>
      </c>
      <c r="G205" s="18">
        <v>97025.88</v>
      </c>
      <c r="H205" s="18">
        <v>2961.06</v>
      </c>
      <c r="I205" s="18">
        <v>3012.86</v>
      </c>
      <c r="J205" s="18"/>
      <c r="K205" s="18">
        <v>5952.32</v>
      </c>
      <c r="L205" s="19">
        <f t="shared" si="0"/>
        <v>266969.48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110063</v>
      </c>
      <c r="G207" s="18">
        <v>54987.06</v>
      </c>
      <c r="H207" s="18">
        <v>125340.12</v>
      </c>
      <c r="I207" s="18">
        <v>102633.61</v>
      </c>
      <c r="J207" s="18">
        <v>30944.25</v>
      </c>
      <c r="K207" s="18"/>
      <c r="L207" s="19">
        <f t="shared" si="0"/>
        <v>423968.04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132947.26999999999</v>
      </c>
      <c r="I208" s="18"/>
      <c r="J208" s="18"/>
      <c r="K208" s="18"/>
      <c r="L208" s="19">
        <f t="shared" si="0"/>
        <v>132947.26999999999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531.57000000000005</v>
      </c>
      <c r="I209" s="18"/>
      <c r="J209" s="18"/>
      <c r="K209" s="18"/>
      <c r="L209" s="19">
        <f>SUM(F209:K209)</f>
        <v>531.57000000000005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2039994.9700000002</v>
      </c>
      <c r="G211" s="41">
        <f t="shared" si="1"/>
        <v>1004978.2800000003</v>
      </c>
      <c r="H211" s="41">
        <f t="shared" si="1"/>
        <v>758943.42999999993</v>
      </c>
      <c r="I211" s="41">
        <f t="shared" si="1"/>
        <v>184223.13999999998</v>
      </c>
      <c r="J211" s="41">
        <f t="shared" si="1"/>
        <v>69087.89</v>
      </c>
      <c r="K211" s="41">
        <f t="shared" si="1"/>
        <v>16600.8</v>
      </c>
      <c r="L211" s="41">
        <f t="shared" si="1"/>
        <v>4073828.51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103298.26</v>
      </c>
      <c r="I255" s="18"/>
      <c r="J255" s="18"/>
      <c r="K255" s="18"/>
      <c r="L255" s="19">
        <f t="shared" si="6"/>
        <v>103298.26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103298.26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103298.26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2039994.9700000002</v>
      </c>
      <c r="G257" s="41">
        <f t="shared" si="8"/>
        <v>1004978.2800000003</v>
      </c>
      <c r="H257" s="41">
        <f t="shared" si="8"/>
        <v>862241.69</v>
      </c>
      <c r="I257" s="41">
        <f t="shared" si="8"/>
        <v>184223.13999999998</v>
      </c>
      <c r="J257" s="41">
        <f t="shared" si="8"/>
        <v>69087.89</v>
      </c>
      <c r="K257" s="41">
        <f t="shared" si="8"/>
        <v>16600.8</v>
      </c>
      <c r="L257" s="41">
        <f t="shared" si="8"/>
        <v>4177126.7699999996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13625.63</v>
      </c>
      <c r="L263" s="19">
        <f>SUM(F263:K263)</f>
        <v>13625.63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13625.63</v>
      </c>
      <c r="L270" s="41">
        <f t="shared" si="9"/>
        <v>13625.63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2039994.9700000002</v>
      </c>
      <c r="G271" s="42">
        <f t="shared" si="11"/>
        <v>1004978.2800000003</v>
      </c>
      <c r="H271" s="42">
        <f t="shared" si="11"/>
        <v>862241.69</v>
      </c>
      <c r="I271" s="42">
        <f t="shared" si="11"/>
        <v>184223.13999999998</v>
      </c>
      <c r="J271" s="42">
        <f t="shared" si="11"/>
        <v>69087.89</v>
      </c>
      <c r="K271" s="42">
        <f t="shared" si="11"/>
        <v>30226.43</v>
      </c>
      <c r="L271" s="42">
        <f t="shared" si="11"/>
        <v>4190752.3999999994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35826.620000000003</v>
      </c>
      <c r="G276" s="18">
        <v>20300.7</v>
      </c>
      <c r="H276" s="18"/>
      <c r="I276" s="18">
        <v>11836.32</v>
      </c>
      <c r="J276" s="18">
        <v>24580.01</v>
      </c>
      <c r="K276" s="18"/>
      <c r="L276" s="19">
        <f>SUM(F276:K276)</f>
        <v>92543.650000000009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750</v>
      </c>
      <c r="G279" s="18">
        <v>185.88</v>
      </c>
      <c r="H279" s="18"/>
      <c r="I279" s="18">
        <v>449.3</v>
      </c>
      <c r="J279" s="18"/>
      <c r="K279" s="18"/>
      <c r="L279" s="19">
        <f>SUM(F279:K279)</f>
        <v>1385.18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267.47000000000003</v>
      </c>
      <c r="J281" s="18"/>
      <c r="K281" s="18"/>
      <c r="L281" s="19">
        <f t="shared" ref="L281:L287" si="12">SUM(F281:K281)</f>
        <v>267.47000000000003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5900</v>
      </c>
      <c r="G282" s="18">
        <v>292.38</v>
      </c>
      <c r="H282" s="18">
        <v>1458</v>
      </c>
      <c r="I282" s="18"/>
      <c r="J282" s="18"/>
      <c r="K282" s="18"/>
      <c r="L282" s="19">
        <f t="shared" si="12"/>
        <v>7650.38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3483.52</v>
      </c>
      <c r="G283" s="18"/>
      <c r="H283" s="18"/>
      <c r="I283" s="18"/>
      <c r="J283" s="18"/>
      <c r="K283" s="18">
        <v>34.96</v>
      </c>
      <c r="L283" s="19">
        <f t="shared" si="12"/>
        <v>3518.48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1912.14</v>
      </c>
      <c r="L285" s="19">
        <f t="shared" si="12"/>
        <v>1912.14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45960.14</v>
      </c>
      <c r="G290" s="42">
        <f t="shared" si="13"/>
        <v>20778.960000000003</v>
      </c>
      <c r="H290" s="42">
        <f t="shared" si="13"/>
        <v>1458</v>
      </c>
      <c r="I290" s="42">
        <f t="shared" si="13"/>
        <v>12553.089999999998</v>
      </c>
      <c r="J290" s="42">
        <f t="shared" si="13"/>
        <v>24580.01</v>
      </c>
      <c r="K290" s="42">
        <f t="shared" si="13"/>
        <v>1947.1000000000001</v>
      </c>
      <c r="L290" s="41">
        <f t="shared" si="13"/>
        <v>107277.3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45960.14</v>
      </c>
      <c r="G338" s="41">
        <f t="shared" si="20"/>
        <v>20778.960000000003</v>
      </c>
      <c r="H338" s="41">
        <f t="shared" si="20"/>
        <v>1458</v>
      </c>
      <c r="I338" s="41">
        <f t="shared" si="20"/>
        <v>12553.089999999998</v>
      </c>
      <c r="J338" s="41">
        <f t="shared" si="20"/>
        <v>24580.01</v>
      </c>
      <c r="K338" s="41">
        <f t="shared" si="20"/>
        <v>1947.1000000000001</v>
      </c>
      <c r="L338" s="41">
        <f t="shared" si="20"/>
        <v>107277.3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45960.14</v>
      </c>
      <c r="G352" s="41">
        <f>G338</f>
        <v>20778.960000000003</v>
      </c>
      <c r="H352" s="41">
        <f>H338</f>
        <v>1458</v>
      </c>
      <c r="I352" s="41">
        <f>I338</f>
        <v>12553.089999999998</v>
      </c>
      <c r="J352" s="41">
        <f>J338</f>
        <v>24580.01</v>
      </c>
      <c r="K352" s="47">
        <f>K338+K351</f>
        <v>1947.1000000000001</v>
      </c>
      <c r="L352" s="41">
        <f>L338+L351</f>
        <v>107277.3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85444.05</v>
      </c>
      <c r="I358" s="18"/>
      <c r="J358" s="18"/>
      <c r="K358" s="18"/>
      <c r="L358" s="13">
        <f>SUM(F358:K358)</f>
        <v>85444.05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85444.05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85444.05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1112.42</v>
      </c>
      <c r="G440" s="18"/>
      <c r="H440" s="18"/>
      <c r="I440" s="56">
        <f t="shared" si="33"/>
        <v>1112.42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1112.42</v>
      </c>
      <c r="G446" s="13">
        <f>SUM(G439:G445)</f>
        <v>0</v>
      </c>
      <c r="H446" s="13">
        <f>SUM(H439:H445)</f>
        <v>0</v>
      </c>
      <c r="I446" s="13">
        <f>SUM(I439:I445)</f>
        <v>1112.42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1112.42</v>
      </c>
      <c r="G459" s="18"/>
      <c r="H459" s="18"/>
      <c r="I459" s="56">
        <f t="shared" si="34"/>
        <v>1112.42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1112.42</v>
      </c>
      <c r="G460" s="83">
        <f>SUM(G454:G459)</f>
        <v>0</v>
      </c>
      <c r="H460" s="83">
        <f>SUM(H454:H459)</f>
        <v>0</v>
      </c>
      <c r="I460" s="83">
        <f>SUM(I454:I459)</f>
        <v>1112.42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1112.42</v>
      </c>
      <c r="G461" s="42">
        <f>G452+G460</f>
        <v>0</v>
      </c>
      <c r="H461" s="42">
        <f>H452+H460</f>
        <v>0</v>
      </c>
      <c r="I461" s="42">
        <f>I452+I460</f>
        <v>1112.42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431430.79</v>
      </c>
      <c r="G465" s="18"/>
      <c r="H465" s="18">
        <v>200</v>
      </c>
      <c r="I465" s="18"/>
      <c r="J465" s="18">
        <v>1112.42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4056510.4</v>
      </c>
      <c r="G468" s="18">
        <v>85444.05</v>
      </c>
      <c r="H468" s="18">
        <v>107277.3</v>
      </c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4056510.4</v>
      </c>
      <c r="G470" s="53">
        <f>SUM(G468:G469)</f>
        <v>85444.05</v>
      </c>
      <c r="H470" s="53">
        <f>SUM(H468:H469)</f>
        <v>107277.3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4190752.4</v>
      </c>
      <c r="G472" s="18">
        <v>85444.05</v>
      </c>
      <c r="H472" s="18">
        <v>107277.3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4190752.4</v>
      </c>
      <c r="G474" s="53">
        <f>SUM(G472:G473)</f>
        <v>85444.05</v>
      </c>
      <c r="H474" s="53">
        <f>SUM(H472:H473)</f>
        <v>107277.3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297188.78999999957</v>
      </c>
      <c r="G476" s="53">
        <f>(G465+G470)- G474</f>
        <v>0</v>
      </c>
      <c r="H476" s="53">
        <f>(H465+H470)- H474</f>
        <v>200</v>
      </c>
      <c r="I476" s="53">
        <f>(I465+I470)- I474</f>
        <v>0</v>
      </c>
      <c r="J476" s="53">
        <f>(J465+J470)- J474</f>
        <v>1112.42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402612.54</v>
      </c>
      <c r="G521" s="18">
        <v>194942.45</v>
      </c>
      <c r="H521" s="18">
        <v>80373.7</v>
      </c>
      <c r="I521" s="18">
        <v>1116.3900000000001</v>
      </c>
      <c r="J521" s="18">
        <v>201.11</v>
      </c>
      <c r="K521" s="18"/>
      <c r="L521" s="88">
        <f>SUM(F521:K521)</f>
        <v>679246.19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402612.54</v>
      </c>
      <c r="G524" s="108">
        <f t="shared" ref="G524:L524" si="36">SUM(G521:G523)</f>
        <v>194942.45</v>
      </c>
      <c r="H524" s="108">
        <f t="shared" si="36"/>
        <v>80373.7</v>
      </c>
      <c r="I524" s="108">
        <f t="shared" si="36"/>
        <v>1116.3900000000001</v>
      </c>
      <c r="J524" s="108">
        <f t="shared" si="36"/>
        <v>201.11</v>
      </c>
      <c r="K524" s="108">
        <f t="shared" si="36"/>
        <v>0</v>
      </c>
      <c r="L524" s="89">
        <f t="shared" si="36"/>
        <v>679246.19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21459.99</v>
      </c>
      <c r="G526" s="18">
        <v>5384.49</v>
      </c>
      <c r="H526" s="18">
        <v>117839.46</v>
      </c>
      <c r="I526" s="18">
        <v>992.39</v>
      </c>
      <c r="J526" s="18"/>
      <c r="K526" s="18"/>
      <c r="L526" s="88">
        <f>SUM(F526:K526)</f>
        <v>145676.33000000002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21459.99</v>
      </c>
      <c r="G529" s="89">
        <f t="shared" ref="G529:L529" si="37">SUM(G526:G528)</f>
        <v>5384.49</v>
      </c>
      <c r="H529" s="89">
        <f t="shared" si="37"/>
        <v>117839.46</v>
      </c>
      <c r="I529" s="89">
        <f t="shared" si="37"/>
        <v>992.39</v>
      </c>
      <c r="J529" s="89">
        <f t="shared" si="37"/>
        <v>0</v>
      </c>
      <c r="K529" s="89">
        <f t="shared" si="37"/>
        <v>0</v>
      </c>
      <c r="L529" s="89">
        <f t="shared" si="37"/>
        <v>145676.33000000002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12112.88</v>
      </c>
      <c r="G531" s="18">
        <v>5380.09</v>
      </c>
      <c r="H531" s="18"/>
      <c r="I531" s="18"/>
      <c r="J531" s="18"/>
      <c r="K531" s="18"/>
      <c r="L531" s="88">
        <f>SUM(F531:K531)</f>
        <v>17492.97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12112.88</v>
      </c>
      <c r="G534" s="89">
        <f t="shared" ref="G534:L534" si="38">SUM(G531:G533)</f>
        <v>5380.09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17492.97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368.42</v>
      </c>
      <c r="I541" s="18"/>
      <c r="J541" s="18"/>
      <c r="K541" s="18"/>
      <c r="L541" s="88">
        <f>SUM(F541:K541)</f>
        <v>368.42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368.42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368.42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436185.41</v>
      </c>
      <c r="G545" s="89">
        <f t="shared" ref="G545:L545" si="41">G524+G529+G534+G539+G544</f>
        <v>205707.03</v>
      </c>
      <c r="H545" s="89">
        <f t="shared" si="41"/>
        <v>198581.58000000002</v>
      </c>
      <c r="I545" s="89">
        <f t="shared" si="41"/>
        <v>2108.7800000000002</v>
      </c>
      <c r="J545" s="89">
        <f t="shared" si="41"/>
        <v>201.11</v>
      </c>
      <c r="K545" s="89">
        <f t="shared" si="41"/>
        <v>0</v>
      </c>
      <c r="L545" s="89">
        <f t="shared" si="41"/>
        <v>842783.91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679246.19</v>
      </c>
      <c r="G549" s="87">
        <f>L526</f>
        <v>145676.33000000002</v>
      </c>
      <c r="H549" s="87">
        <f>L531</f>
        <v>17492.97</v>
      </c>
      <c r="I549" s="87">
        <f>L536</f>
        <v>0</v>
      </c>
      <c r="J549" s="87">
        <f>L541</f>
        <v>368.42</v>
      </c>
      <c r="K549" s="87">
        <f>SUM(F549:J549)</f>
        <v>842783.91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679246.19</v>
      </c>
      <c r="G552" s="89">
        <f t="shared" si="42"/>
        <v>145676.33000000002</v>
      </c>
      <c r="H552" s="89">
        <f t="shared" si="42"/>
        <v>17492.97</v>
      </c>
      <c r="I552" s="89">
        <f t="shared" si="42"/>
        <v>0</v>
      </c>
      <c r="J552" s="89">
        <f t="shared" si="42"/>
        <v>368.42</v>
      </c>
      <c r="K552" s="89">
        <f t="shared" si="42"/>
        <v>842783.91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2777.08</v>
      </c>
      <c r="I562" s="18"/>
      <c r="J562" s="18"/>
      <c r="K562" s="18"/>
      <c r="L562" s="88">
        <f>SUM(F562:K562)</f>
        <v>2777.08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2777.08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2777.08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2777.08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2777.08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21824.05</v>
      </c>
      <c r="G579" s="18"/>
      <c r="H579" s="18"/>
      <c r="I579" s="87">
        <f t="shared" si="47"/>
        <v>21824.05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114365</v>
      </c>
      <c r="I591" s="18"/>
      <c r="J591" s="18"/>
      <c r="K591" s="104">
        <f t="shared" ref="K591:K597" si="48">SUM(H591:J591)</f>
        <v>114365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368.42</v>
      </c>
      <c r="I592" s="18"/>
      <c r="J592" s="18"/>
      <c r="K592" s="104">
        <f t="shared" si="48"/>
        <v>368.42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4169</v>
      </c>
      <c r="I594" s="18"/>
      <c r="J594" s="18"/>
      <c r="K594" s="104">
        <f t="shared" si="48"/>
        <v>4169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14044.85</v>
      </c>
      <c r="I595" s="18"/>
      <c r="J595" s="18"/>
      <c r="K595" s="104">
        <f t="shared" si="48"/>
        <v>14044.85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132947.26999999999</v>
      </c>
      <c r="I598" s="108">
        <f>SUM(I591:I597)</f>
        <v>0</v>
      </c>
      <c r="J598" s="108">
        <f>SUM(J591:J597)</f>
        <v>0</v>
      </c>
      <c r="K598" s="108">
        <f>SUM(K591:K597)</f>
        <v>132947.26999999999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93667.9</v>
      </c>
      <c r="I604" s="18"/>
      <c r="J604" s="18"/>
      <c r="K604" s="104">
        <f>SUM(H604:J604)</f>
        <v>93667.9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93667.9</v>
      </c>
      <c r="I605" s="108">
        <f>SUM(I602:I604)</f>
        <v>0</v>
      </c>
      <c r="J605" s="108">
        <f>SUM(J602:J604)</f>
        <v>0</v>
      </c>
      <c r="K605" s="108">
        <f>SUM(K602:K604)</f>
        <v>93667.9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>
        <v>449.3</v>
      </c>
      <c r="J611" s="18"/>
      <c r="K611" s="18"/>
      <c r="L611" s="88">
        <f>SUM(F611:K611)</f>
        <v>449.3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449.3</v>
      </c>
      <c r="J614" s="108">
        <f t="shared" si="49"/>
        <v>0</v>
      </c>
      <c r="K614" s="108">
        <f t="shared" si="49"/>
        <v>0</v>
      </c>
      <c r="L614" s="89">
        <f t="shared" si="49"/>
        <v>449.3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311187.13999999996</v>
      </c>
      <c r="H617" s="109">
        <f>SUM(F52)</f>
        <v>311187.13999999996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324</v>
      </c>
      <c r="H618" s="109">
        <f>SUM(G52)</f>
        <v>324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2563.7599999999984</v>
      </c>
      <c r="H619" s="109">
        <f>SUM(H52)</f>
        <v>2563.7600000000002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1112.42</v>
      </c>
      <c r="H621" s="109">
        <f>SUM(J52)</f>
        <v>1112.42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297188.78999999998</v>
      </c>
      <c r="H622" s="109">
        <f>F476</f>
        <v>297188.78999999957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199.99999999999997</v>
      </c>
      <c r="H624" s="109">
        <f>H476</f>
        <v>200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1112.42</v>
      </c>
      <c r="H626" s="109">
        <f>J476</f>
        <v>1112.42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4056510.4</v>
      </c>
      <c r="H627" s="104">
        <f>SUM(F468)</f>
        <v>4056510.4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85444.05</v>
      </c>
      <c r="H628" s="104">
        <f>SUM(G468)</f>
        <v>85444.05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107277.3</v>
      </c>
      <c r="H629" s="104">
        <f>SUM(H468)</f>
        <v>107277.3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4190752.3999999994</v>
      </c>
      <c r="H632" s="104">
        <f>SUM(F472)</f>
        <v>4190752.4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107277.3</v>
      </c>
      <c r="H633" s="104">
        <f>SUM(H472)</f>
        <v>107277.3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85444.05</v>
      </c>
      <c r="H635" s="104">
        <f>SUM(G472)</f>
        <v>85444.05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1112.42</v>
      </c>
      <c r="H639" s="104">
        <f>SUM(F461)</f>
        <v>1112.42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1112.42</v>
      </c>
      <c r="H642" s="104">
        <f>SUM(I461)</f>
        <v>1112.42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132947.26999999999</v>
      </c>
      <c r="H647" s="104">
        <f>L208+L226+L244</f>
        <v>132947.26999999999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93667.9</v>
      </c>
      <c r="H648" s="104">
        <f>(J257+J338)-(J255+J336)</f>
        <v>93667.9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132947.26999999999</v>
      </c>
      <c r="H649" s="104">
        <f>H598</f>
        <v>132947.26999999999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13625.63</v>
      </c>
      <c r="H652" s="104">
        <f>K263+K345</f>
        <v>13625.63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4266549.8599999994</v>
      </c>
      <c r="G660" s="19">
        <f>(L229+L309+L359)</f>
        <v>0</v>
      </c>
      <c r="H660" s="19">
        <f>(L247+L328+L360)</f>
        <v>0</v>
      </c>
      <c r="I660" s="19">
        <f>SUM(F660:H660)</f>
        <v>4266549.8599999994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34152.44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34152.44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132947.26999999999</v>
      </c>
      <c r="G662" s="19">
        <f>(L226+L306)-(J226+J306)</f>
        <v>0</v>
      </c>
      <c r="H662" s="19">
        <f>(L244+L325)-(J244+J325)</f>
        <v>0</v>
      </c>
      <c r="I662" s="19">
        <f>SUM(F662:H662)</f>
        <v>132947.26999999999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115941.25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115941.25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3983508.8999999994</v>
      </c>
      <c r="G664" s="19">
        <f>G660-SUM(G661:G663)</f>
        <v>0</v>
      </c>
      <c r="H664" s="19">
        <f>H660-SUM(H661:H663)</f>
        <v>0</v>
      </c>
      <c r="I664" s="19">
        <f>I660-SUM(I661:I663)</f>
        <v>3983508.8999999994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205.76</v>
      </c>
      <c r="G665" s="248"/>
      <c r="H665" s="248"/>
      <c r="I665" s="19">
        <f>SUM(F665:H665)</f>
        <v>205.76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19359.98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19359.98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19359.98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19359.98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THORNTON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1273780.4700000002</v>
      </c>
      <c r="C9" s="229">
        <f>'DOE25'!G197+'DOE25'!G215+'DOE25'!G233+'DOE25'!G276+'DOE25'!G295+'DOE25'!G314</f>
        <v>605897.61</v>
      </c>
    </row>
    <row r="10" spans="1:3" x14ac:dyDescent="0.2">
      <c r="A10" t="s">
        <v>773</v>
      </c>
      <c r="B10" s="240">
        <v>1188203.9099999999</v>
      </c>
      <c r="C10" s="240">
        <v>599958.56999999995</v>
      </c>
    </row>
    <row r="11" spans="1:3" x14ac:dyDescent="0.2">
      <c r="A11" t="s">
        <v>774</v>
      </c>
      <c r="B11" s="240">
        <v>19153.05</v>
      </c>
      <c r="C11" s="240">
        <v>2270.02</v>
      </c>
    </row>
    <row r="12" spans="1:3" x14ac:dyDescent="0.2">
      <c r="A12" t="s">
        <v>775</v>
      </c>
      <c r="B12" s="240">
        <v>66423.509999999995</v>
      </c>
      <c r="C12" s="240">
        <v>3669.02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1273780.47</v>
      </c>
      <c r="C13" s="231">
        <f>SUM(C10:C12)</f>
        <v>605897.61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402612.54</v>
      </c>
      <c r="C18" s="229">
        <f>'DOE25'!G198+'DOE25'!G216+'DOE25'!G234+'DOE25'!G277+'DOE25'!G296+'DOE25'!G315</f>
        <v>194942.45</v>
      </c>
    </row>
    <row r="19" spans="1:3" x14ac:dyDescent="0.2">
      <c r="A19" t="s">
        <v>773</v>
      </c>
      <c r="B19" s="240">
        <v>144754</v>
      </c>
      <c r="C19" s="240">
        <v>82051.460000000006</v>
      </c>
    </row>
    <row r="20" spans="1:3" x14ac:dyDescent="0.2">
      <c r="A20" t="s">
        <v>774</v>
      </c>
      <c r="B20" s="240">
        <v>233687.09</v>
      </c>
      <c r="C20" s="240">
        <v>101361.66</v>
      </c>
    </row>
    <row r="21" spans="1:3" x14ac:dyDescent="0.2">
      <c r="A21" t="s">
        <v>775</v>
      </c>
      <c r="B21" s="240">
        <v>24171.45</v>
      </c>
      <c r="C21" s="240">
        <v>11529.33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402612.54</v>
      </c>
      <c r="C22" s="231">
        <f>SUM(C19:C21)</f>
        <v>194942.44999999998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43569.03</v>
      </c>
      <c r="C36" s="235">
        <f>'DOE25'!G200+'DOE25'!G218+'DOE25'!G236+'DOE25'!G279+'DOE25'!G298+'DOE25'!G317</f>
        <v>10543.269999999999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43569.03</v>
      </c>
      <c r="C39" s="240">
        <v>10543.27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43569.03</v>
      </c>
      <c r="C40" s="231">
        <f>SUM(C37:C39)</f>
        <v>10543.27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THORNTON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2687162.46</v>
      </c>
      <c r="D5" s="20">
        <f>SUM('DOE25'!L197:L200)+SUM('DOE25'!L215:L218)+SUM('DOE25'!L233:L236)-F5-G5</f>
        <v>2641554.15</v>
      </c>
      <c r="E5" s="243"/>
      <c r="F5" s="255">
        <f>SUM('DOE25'!J197:J200)+SUM('DOE25'!J215:J218)+SUM('DOE25'!J233:J236)</f>
        <v>38143.64</v>
      </c>
      <c r="G5" s="53">
        <f>SUM('DOE25'!K197:K200)+SUM('DOE25'!K215:K218)+SUM('DOE25'!K233:K236)</f>
        <v>7464.67</v>
      </c>
      <c r="H5" s="259"/>
    </row>
    <row r="6" spans="1:9" x14ac:dyDescent="0.2">
      <c r="A6" s="32">
        <v>2100</v>
      </c>
      <c r="B6" t="s">
        <v>795</v>
      </c>
      <c r="C6" s="245">
        <f t="shared" si="0"/>
        <v>313723.99</v>
      </c>
      <c r="D6" s="20">
        <f>'DOE25'!L202+'DOE25'!L220+'DOE25'!L238-F6-G6</f>
        <v>313516.99</v>
      </c>
      <c r="E6" s="243"/>
      <c r="F6" s="255">
        <f>'DOE25'!J202+'DOE25'!J220+'DOE25'!J238</f>
        <v>0</v>
      </c>
      <c r="G6" s="53">
        <f>'DOE25'!K202+'DOE25'!K220+'DOE25'!K238</f>
        <v>207</v>
      </c>
      <c r="H6" s="259"/>
    </row>
    <row r="7" spans="1:9" x14ac:dyDescent="0.2">
      <c r="A7" s="32">
        <v>2200</v>
      </c>
      <c r="B7" t="s">
        <v>828</v>
      </c>
      <c r="C7" s="245">
        <f t="shared" si="0"/>
        <v>71519.569999999992</v>
      </c>
      <c r="D7" s="20">
        <f>'DOE25'!L203+'DOE25'!L221+'DOE25'!L239-F7-G7</f>
        <v>71519.569999999992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94097.76999999999</v>
      </c>
      <c r="D8" s="243"/>
      <c r="E8" s="20">
        <f>'DOE25'!L204+'DOE25'!L222+'DOE25'!L240-F8-G8-D9-D11</f>
        <v>91120.959999999992</v>
      </c>
      <c r="F8" s="255">
        <f>'DOE25'!J204+'DOE25'!J222+'DOE25'!J240</f>
        <v>0</v>
      </c>
      <c r="G8" s="53">
        <f>'DOE25'!K204+'DOE25'!K222+'DOE25'!K240</f>
        <v>2976.81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19371.13</v>
      </c>
      <c r="D9" s="244">
        <v>19371.13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5600</v>
      </c>
      <c r="D10" s="243"/>
      <c r="E10" s="244">
        <v>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63537.23</v>
      </c>
      <c r="D11" s="244">
        <v>63537.23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266969.48</v>
      </c>
      <c r="D12" s="20">
        <f>'DOE25'!L205+'DOE25'!L223+'DOE25'!L241-F12-G12</f>
        <v>261017.15999999997</v>
      </c>
      <c r="E12" s="243"/>
      <c r="F12" s="255">
        <f>'DOE25'!J205+'DOE25'!J223+'DOE25'!J241</f>
        <v>0</v>
      </c>
      <c r="G12" s="53">
        <f>'DOE25'!K205+'DOE25'!K223+'DOE25'!K241</f>
        <v>5952.32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423968.04</v>
      </c>
      <c r="D14" s="20">
        <f>'DOE25'!L207+'DOE25'!L225+'DOE25'!L243-F14-G14</f>
        <v>393023.79</v>
      </c>
      <c r="E14" s="243"/>
      <c r="F14" s="255">
        <f>'DOE25'!J207+'DOE25'!J225+'DOE25'!J243</f>
        <v>30944.25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132947.26999999999</v>
      </c>
      <c r="D15" s="20">
        <f>'DOE25'!L208+'DOE25'!L226+'DOE25'!L244-F15-G15</f>
        <v>132947.26999999999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531.57000000000005</v>
      </c>
      <c r="D16" s="243"/>
      <c r="E16" s="20">
        <f>'DOE25'!L209+'DOE25'!L227+'DOE25'!L245-F16-G16</f>
        <v>531.57000000000005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103298.26</v>
      </c>
      <c r="D22" s="243"/>
      <c r="E22" s="243"/>
      <c r="F22" s="255">
        <f>'DOE25'!L255+'DOE25'!L336</f>
        <v>103298.26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85444.05</v>
      </c>
      <c r="D29" s="20">
        <f>'DOE25'!L358+'DOE25'!L359+'DOE25'!L360-'DOE25'!I367-F29-G29</f>
        <v>85444.05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107277.3</v>
      </c>
      <c r="D31" s="20">
        <f>'DOE25'!L290+'DOE25'!L309+'DOE25'!L328+'DOE25'!L333+'DOE25'!L334+'DOE25'!L335-F31-G31</f>
        <v>80750.19</v>
      </c>
      <c r="E31" s="243"/>
      <c r="F31" s="255">
        <f>'DOE25'!J290+'DOE25'!J309+'DOE25'!J328+'DOE25'!J333+'DOE25'!J334+'DOE25'!J335</f>
        <v>24580.01</v>
      </c>
      <c r="G31" s="53">
        <f>'DOE25'!K290+'DOE25'!K309+'DOE25'!K328+'DOE25'!K333+'DOE25'!K334+'DOE25'!K335</f>
        <v>1947.1000000000001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4062681.5299999993</v>
      </c>
      <c r="E33" s="246">
        <f>SUM(E5:E31)</f>
        <v>97252.53</v>
      </c>
      <c r="F33" s="246">
        <f>SUM(F5:F31)</f>
        <v>196966.16</v>
      </c>
      <c r="G33" s="246">
        <f>SUM(G5:G31)</f>
        <v>18547.899999999998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97252.53</v>
      </c>
      <c r="E35" s="249"/>
    </row>
    <row r="36" spans="2:8" ht="12" thickTop="1" x14ac:dyDescent="0.2">
      <c r="B36" t="s">
        <v>809</v>
      </c>
      <c r="D36" s="20">
        <f>D33</f>
        <v>4062681.5299999993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102" activePane="bottomLeft" state="frozen"/>
      <selection activeCell="F46" sqref="F46"/>
      <selection pane="bottomLeft" activeCell="I114" sqref="I11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65347.47</v>
      </c>
      <c r="D8" s="95">
        <f>'DOE25'!G9</f>
        <v>-10643.52</v>
      </c>
      <c r="E8" s="95">
        <f>'DOE25'!H9</f>
        <v>-15216.04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1112.42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227355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15338.9</v>
      </c>
      <c r="D12" s="95">
        <f>'DOE25'!G13</f>
        <v>10967.52</v>
      </c>
      <c r="E12" s="95">
        <f>'DOE25'!H13</f>
        <v>17779.8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71.099999999999994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3074.67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311187.13999999996</v>
      </c>
      <c r="D18" s="41">
        <f>SUM(D8:D17)</f>
        <v>324</v>
      </c>
      <c r="E18" s="41">
        <f>SUM(E8:E17)</f>
        <v>2563.7599999999984</v>
      </c>
      <c r="F18" s="41">
        <f>SUM(F8:F17)</f>
        <v>0</v>
      </c>
      <c r="G18" s="41">
        <f>SUM(G8:G17)</f>
        <v>1112.42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13998.35</v>
      </c>
      <c r="D23" s="95">
        <f>'DOE25'!G24</f>
        <v>324</v>
      </c>
      <c r="E23" s="95">
        <f>'DOE25'!H24</f>
        <v>2363.7600000000002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13998.35</v>
      </c>
      <c r="D31" s="41">
        <f>SUM(D21:D30)</f>
        <v>324</v>
      </c>
      <c r="E31" s="41">
        <f>SUM(E21:E30)</f>
        <v>2363.7600000000002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193372.3</v>
      </c>
      <c r="D44" s="95">
        <f>'DOE25'!G45</f>
        <v>0</v>
      </c>
      <c r="E44" s="95">
        <f>'DOE25'!H45</f>
        <v>315.89999999999998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-115.9</v>
      </c>
      <c r="F47" s="95">
        <f>'DOE25'!I48</f>
        <v>0</v>
      </c>
      <c r="G47" s="95">
        <f>'DOE25'!J48</f>
        <v>1112.42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103816.49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297188.78999999998</v>
      </c>
      <c r="D50" s="41">
        <f>SUM(D34:D49)</f>
        <v>0</v>
      </c>
      <c r="E50" s="41">
        <f>SUM(E34:E49)</f>
        <v>199.99999999999997</v>
      </c>
      <c r="F50" s="41">
        <f>SUM(F34:F49)</f>
        <v>0</v>
      </c>
      <c r="G50" s="41">
        <f>SUM(G34:G49)</f>
        <v>1112.42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311187.13999999996</v>
      </c>
      <c r="D51" s="41">
        <f>D50+D31</f>
        <v>324</v>
      </c>
      <c r="E51" s="41">
        <f>E50+E31</f>
        <v>2563.7600000000002</v>
      </c>
      <c r="F51" s="41">
        <f>F50+F31</f>
        <v>0</v>
      </c>
      <c r="G51" s="41">
        <f>G50+G31</f>
        <v>1112.42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3001208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1409.38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64.319999999999993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34152.44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25016.12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26489.82</v>
      </c>
      <c r="D62" s="130">
        <f>SUM(D57:D61)</f>
        <v>34152.44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3027697.82</v>
      </c>
      <c r="D63" s="22">
        <f>D56+D62</f>
        <v>34152.44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499509.83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476147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1177.54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976834.37000000011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2024.6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2024.6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976834.37000000011</v>
      </c>
      <c r="D81" s="130">
        <f>SUM(D79:D80)+D78+D70</f>
        <v>2024.6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44312.94</v>
      </c>
      <c r="D88" s="95">
        <f>SUM('DOE25'!G153:G161)</f>
        <v>35641.379999999997</v>
      </c>
      <c r="E88" s="95">
        <f>SUM('DOE25'!H153:H161)</f>
        <v>107277.3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7665.27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51978.210000000006</v>
      </c>
      <c r="D91" s="131">
        <f>SUM(D85:D90)</f>
        <v>35641.379999999997</v>
      </c>
      <c r="E91" s="131">
        <f>SUM(E85:E90)</f>
        <v>107277.3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13625.63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13625.63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4056510.4</v>
      </c>
      <c r="D104" s="86">
        <f>D63+D81+D91+D103</f>
        <v>85444.05</v>
      </c>
      <c r="E104" s="86">
        <f>E63+E81+E91+E103</f>
        <v>107277.3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1938597.0600000003</v>
      </c>
      <c r="D109" s="24" t="s">
        <v>286</v>
      </c>
      <c r="E109" s="95">
        <f>('DOE25'!L276)+('DOE25'!L295)+('DOE25'!L314)</f>
        <v>92543.650000000009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682026.27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66539.13</v>
      </c>
      <c r="D112" s="24" t="s">
        <v>286</v>
      </c>
      <c r="E112" s="95">
        <f>+('DOE25'!L279)+('DOE25'!L298)+('DOE25'!L317)</f>
        <v>1385.18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2687162.46</v>
      </c>
      <c r="D115" s="86">
        <f>SUM(D109:D114)</f>
        <v>0</v>
      </c>
      <c r="E115" s="86">
        <f>SUM(E109:E114)</f>
        <v>93928.83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313723.99</v>
      </c>
      <c r="D118" s="24" t="s">
        <v>286</v>
      </c>
      <c r="E118" s="95">
        <f>+('DOE25'!L281)+('DOE25'!L300)+('DOE25'!L319)</f>
        <v>267.47000000000003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71519.569999999992</v>
      </c>
      <c r="D119" s="24" t="s">
        <v>286</v>
      </c>
      <c r="E119" s="95">
        <f>+('DOE25'!L282)+('DOE25'!L301)+('DOE25'!L320)</f>
        <v>7650.38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177006.13</v>
      </c>
      <c r="D120" s="24" t="s">
        <v>286</v>
      </c>
      <c r="E120" s="95">
        <f>+('DOE25'!L283)+('DOE25'!L302)+('DOE25'!L321)</f>
        <v>3518.48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266969.48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1912.14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423968.04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132947.26999999999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531.57000000000005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85444.05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1386666.05</v>
      </c>
      <c r="D128" s="86">
        <f>SUM(D118:D127)</f>
        <v>85444.05</v>
      </c>
      <c r="E128" s="86">
        <f>SUM(E118:E127)</f>
        <v>13348.47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103298.26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13625.63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116923.89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4190752.4</v>
      </c>
      <c r="D145" s="86">
        <f>(D115+D128+D144)</f>
        <v>85444.05</v>
      </c>
      <c r="E145" s="86">
        <f>(E115+E128+E144)</f>
        <v>107277.3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THORNTON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19360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19360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2031141</v>
      </c>
      <c r="D10" s="182">
        <f>ROUND((C10/$C$28)*100,1)</f>
        <v>48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682026</v>
      </c>
      <c r="D11" s="182">
        <f>ROUND((C11/$C$28)*100,1)</f>
        <v>16.100000000000001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67924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313991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79170</v>
      </c>
      <c r="D16" s="182">
        <f t="shared" si="0"/>
        <v>1.9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181056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266969</v>
      </c>
      <c r="D18" s="182">
        <f t="shared" si="0"/>
        <v>6.3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1912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423968</v>
      </c>
      <c r="D20" s="182">
        <f t="shared" si="0"/>
        <v>10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132947</v>
      </c>
      <c r="D21" s="182">
        <f t="shared" si="0"/>
        <v>3.1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51291.56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4232395.5599999996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103298</v>
      </c>
    </row>
    <row r="30" spans="1:4" x14ac:dyDescent="0.2">
      <c r="B30" s="187" t="s">
        <v>723</v>
      </c>
      <c r="C30" s="180">
        <f>SUM(C28:C29)</f>
        <v>4335693.5599999996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3001208</v>
      </c>
      <c r="D35" s="182">
        <f t="shared" ref="D35:D40" si="1">ROUND((C35/$C$41)*100,1)</f>
        <v>71.400000000000006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26489.819999999832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975657</v>
      </c>
      <c r="D37" s="182">
        <f t="shared" si="1"/>
        <v>23.2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3202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194897</v>
      </c>
      <c r="D39" s="182">
        <f t="shared" si="1"/>
        <v>4.5999999999999996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4201453.82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THORNTON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2018-08-20T18:29:55Z</cp:lastPrinted>
  <dcterms:created xsi:type="dcterms:W3CDTF">1997-12-04T19:04:30Z</dcterms:created>
  <dcterms:modified xsi:type="dcterms:W3CDTF">2018-11-30T17:47:38Z</dcterms:modified>
</cp:coreProperties>
</file>