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18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75" i="1" l="1"/>
  <c r="I468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47" i="1" s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H647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E110" i="2" s="1"/>
  <c r="L278" i="1"/>
  <c r="L279" i="1"/>
  <c r="L281" i="1"/>
  <c r="L282" i="1"/>
  <c r="E119" i="2" s="1"/>
  <c r="E128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9" i="10"/>
  <c r="C20" i="10"/>
  <c r="L250" i="1"/>
  <c r="L332" i="1"/>
  <c r="L254" i="1"/>
  <c r="L268" i="1"/>
  <c r="L269" i="1"/>
  <c r="L349" i="1"/>
  <c r="L350" i="1"/>
  <c r="I665" i="1"/>
  <c r="I670" i="1"/>
  <c r="L229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K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C114" i="2"/>
  <c r="E114" i="2"/>
  <c r="D115" i="2"/>
  <c r="F115" i="2"/>
  <c r="G115" i="2"/>
  <c r="C118" i="2"/>
  <c r="E118" i="2"/>
  <c r="E120" i="2"/>
  <c r="E121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F192" i="1" s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I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I470" i="1"/>
  <c r="I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30" i="1"/>
  <c r="H636" i="1"/>
  <c r="G641" i="1"/>
  <c r="H641" i="1"/>
  <c r="G642" i="1"/>
  <c r="G643" i="1"/>
  <c r="H643" i="1"/>
  <c r="G644" i="1"/>
  <c r="G650" i="1"/>
  <c r="G651" i="1"/>
  <c r="G652" i="1"/>
  <c r="H652" i="1"/>
  <c r="G653" i="1"/>
  <c r="H653" i="1"/>
  <c r="G654" i="1"/>
  <c r="H654" i="1"/>
  <c r="H655" i="1"/>
  <c r="L256" i="1"/>
  <c r="G164" i="2"/>
  <c r="C26" i="10"/>
  <c r="L328" i="1"/>
  <c r="L351" i="1"/>
  <c r="A31" i="12"/>
  <c r="D62" i="2"/>
  <c r="D63" i="2" s="1"/>
  <c r="D18" i="13"/>
  <c r="C18" i="13" s="1"/>
  <c r="D17" i="13"/>
  <c r="C17" i="13" s="1"/>
  <c r="D6" i="13"/>
  <c r="C6" i="13" s="1"/>
  <c r="C91" i="2"/>
  <c r="F78" i="2"/>
  <c r="F81" i="2" s="1"/>
  <c r="G157" i="2"/>
  <c r="F18" i="2"/>
  <c r="G161" i="2"/>
  <c r="G156" i="2"/>
  <c r="E103" i="2"/>
  <c r="E62" i="2"/>
  <c r="E63" i="2" s="1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J641" i="1"/>
  <c r="J571" i="1"/>
  <c r="K571" i="1"/>
  <c r="L433" i="1"/>
  <c r="I169" i="1"/>
  <c r="J643" i="1"/>
  <c r="F169" i="1"/>
  <c r="J140" i="1"/>
  <c r="F571" i="1"/>
  <c r="I552" i="1"/>
  <c r="K550" i="1"/>
  <c r="G22" i="2"/>
  <c r="K545" i="1"/>
  <c r="H552" i="1"/>
  <c r="C29" i="10"/>
  <c r="H140" i="1"/>
  <c r="L401" i="1"/>
  <c r="C139" i="2" s="1"/>
  <c r="F22" i="13"/>
  <c r="C22" i="13" s="1"/>
  <c r="H571" i="1"/>
  <c r="L560" i="1"/>
  <c r="J545" i="1"/>
  <c r="H192" i="1"/>
  <c r="L309" i="1"/>
  <c r="J655" i="1"/>
  <c r="L570" i="1"/>
  <c r="I571" i="1"/>
  <c r="I545" i="1"/>
  <c r="J636" i="1"/>
  <c r="G36" i="2"/>
  <c r="L565" i="1"/>
  <c r="G545" i="1"/>
  <c r="L529" i="1" l="1"/>
  <c r="H545" i="1"/>
  <c r="A40" i="12"/>
  <c r="A13" i="12"/>
  <c r="D31" i="2"/>
  <c r="C70" i="2"/>
  <c r="G192" i="1"/>
  <c r="C12" i="10"/>
  <c r="D50" i="2"/>
  <c r="D51" i="2" s="1"/>
  <c r="K598" i="1"/>
  <c r="G647" i="1" s="1"/>
  <c r="J647" i="1" s="1"/>
  <c r="E31" i="2"/>
  <c r="J651" i="1"/>
  <c r="D18" i="2"/>
  <c r="J552" i="1"/>
  <c r="K549" i="1"/>
  <c r="K552" i="1" s="1"/>
  <c r="L524" i="1"/>
  <c r="L545" i="1" s="1"/>
  <c r="F552" i="1"/>
  <c r="I460" i="1"/>
  <c r="I461" i="1" s="1"/>
  <c r="H642" i="1" s="1"/>
  <c r="J642" i="1" s="1"/>
  <c r="J640" i="1"/>
  <c r="H25" i="13"/>
  <c r="D12" i="13"/>
  <c r="C12" i="13" s="1"/>
  <c r="D7" i="13"/>
  <c r="C7" i="13" s="1"/>
  <c r="C124" i="2"/>
  <c r="H52" i="1"/>
  <c r="H619" i="1" s="1"/>
  <c r="J619" i="1" s="1"/>
  <c r="J639" i="1"/>
  <c r="H408" i="1"/>
  <c r="H644" i="1" s="1"/>
  <c r="J644" i="1" s="1"/>
  <c r="C16" i="10"/>
  <c r="C15" i="10"/>
  <c r="J338" i="1"/>
  <c r="J352" i="1" s="1"/>
  <c r="C11" i="10"/>
  <c r="E115" i="2"/>
  <c r="E145" i="2" s="1"/>
  <c r="K338" i="1"/>
  <c r="K352" i="1" s="1"/>
  <c r="L290" i="1"/>
  <c r="L338" i="1" s="1"/>
  <c r="L352" i="1" s="1"/>
  <c r="G645" i="1"/>
  <c r="J645" i="1"/>
  <c r="F661" i="1"/>
  <c r="J634" i="1"/>
  <c r="D127" i="2"/>
  <c r="D128" i="2" s="1"/>
  <c r="D145" i="2" s="1"/>
  <c r="H661" i="1"/>
  <c r="I661" i="1" s="1"/>
  <c r="C132" i="2"/>
  <c r="C25" i="13"/>
  <c r="H33" i="13"/>
  <c r="C131" i="2"/>
  <c r="H257" i="1"/>
  <c r="H271" i="1" s="1"/>
  <c r="F662" i="1"/>
  <c r="I662" i="1" s="1"/>
  <c r="K500" i="1"/>
  <c r="K503" i="1"/>
  <c r="E16" i="13"/>
  <c r="E33" i="13" s="1"/>
  <c r="D35" i="13" s="1"/>
  <c r="C17" i="10"/>
  <c r="C120" i="2"/>
  <c r="C111" i="2"/>
  <c r="D15" i="13"/>
  <c r="C15" i="13" s="1"/>
  <c r="G649" i="1"/>
  <c r="J649" i="1" s="1"/>
  <c r="C21" i="10"/>
  <c r="C18" i="10"/>
  <c r="I476" i="1"/>
  <c r="H625" i="1" s="1"/>
  <c r="J625" i="1" s="1"/>
  <c r="H660" i="1"/>
  <c r="H664" i="1" s="1"/>
  <c r="H667" i="1" s="1"/>
  <c r="C10" i="10"/>
  <c r="C13" i="10"/>
  <c r="L211" i="1"/>
  <c r="C110" i="2"/>
  <c r="C62" i="2"/>
  <c r="C63" i="2" s="1"/>
  <c r="F257" i="1"/>
  <c r="F271" i="1" s="1"/>
  <c r="C109" i="2"/>
  <c r="D5" i="13"/>
  <c r="C5" i="13" s="1"/>
  <c r="C35" i="10"/>
  <c r="C36" i="10" s="1"/>
  <c r="F112" i="1"/>
  <c r="C18" i="2"/>
  <c r="J617" i="1"/>
  <c r="L362" i="1"/>
  <c r="G472" i="1" s="1"/>
  <c r="C7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F33" i="13" s="1"/>
  <c r="J193" i="1"/>
  <c r="F104" i="2"/>
  <c r="H193" i="1"/>
  <c r="G169" i="1"/>
  <c r="C39" i="10" s="1"/>
  <c r="G140" i="1"/>
  <c r="F140" i="1"/>
  <c r="G63" i="2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D103" i="2"/>
  <c r="D104" i="2" s="1"/>
  <c r="I140" i="1"/>
  <c r="I193" i="1" s="1"/>
  <c r="G630" i="1" s="1"/>
  <c r="J630" i="1" s="1"/>
  <c r="A22" i="12"/>
  <c r="H648" i="1"/>
  <c r="J648" i="1" s="1"/>
  <c r="J652" i="1"/>
  <c r="G571" i="1"/>
  <c r="I434" i="1"/>
  <c r="G434" i="1"/>
  <c r="I663" i="1"/>
  <c r="C81" i="2" l="1"/>
  <c r="C104" i="2" s="1"/>
  <c r="F193" i="1"/>
  <c r="G627" i="1" s="1"/>
  <c r="E51" i="2"/>
  <c r="C128" i="2"/>
  <c r="F660" i="1"/>
  <c r="F664" i="1" s="1"/>
  <c r="F672" i="1" s="1"/>
  <c r="C4" i="10" s="1"/>
  <c r="G633" i="1"/>
  <c r="H472" i="1"/>
  <c r="G629" i="1"/>
  <c r="H468" i="1"/>
  <c r="G646" i="1"/>
  <c r="J468" i="1"/>
  <c r="G104" i="2"/>
  <c r="G638" i="1"/>
  <c r="J472" i="1"/>
  <c r="H646" i="1"/>
  <c r="G474" i="1"/>
  <c r="H635" i="1"/>
  <c r="G672" i="1"/>
  <c r="C5" i="10" s="1"/>
  <c r="G635" i="1"/>
  <c r="J635" i="1" s="1"/>
  <c r="C27" i="10"/>
  <c r="C28" i="10" s="1"/>
  <c r="D19" i="10" s="1"/>
  <c r="C16" i="13"/>
  <c r="H672" i="1"/>
  <c r="C6" i="10" s="1"/>
  <c r="C115" i="2"/>
  <c r="L257" i="1"/>
  <c r="L271" i="1" s="1"/>
  <c r="D31" i="13"/>
  <c r="C31" i="13" s="1"/>
  <c r="C51" i="2"/>
  <c r="G631" i="1"/>
  <c r="G193" i="1"/>
  <c r="G626" i="1"/>
  <c r="J52" i="1"/>
  <c r="H621" i="1" s="1"/>
  <c r="J621" i="1" s="1"/>
  <c r="C38" i="10"/>
  <c r="F468" i="1" l="1"/>
  <c r="H627" i="1" s="1"/>
  <c r="J627" i="1" s="1"/>
  <c r="G632" i="1"/>
  <c r="F472" i="1"/>
  <c r="C145" i="2"/>
  <c r="J646" i="1"/>
  <c r="D33" i="13"/>
  <c r="D36" i="13" s="1"/>
  <c r="I660" i="1"/>
  <c r="I664" i="1" s="1"/>
  <c r="I672" i="1" s="1"/>
  <c r="C7" i="10" s="1"/>
  <c r="F667" i="1"/>
  <c r="H633" i="1"/>
  <c r="J633" i="1" s="1"/>
  <c r="H474" i="1"/>
  <c r="H629" i="1"/>
  <c r="J629" i="1" s="1"/>
  <c r="H470" i="1"/>
  <c r="H637" i="1"/>
  <c r="J637" i="1" s="1"/>
  <c r="J470" i="1"/>
  <c r="H631" i="1"/>
  <c r="J631" i="1" s="1"/>
  <c r="H638" i="1"/>
  <c r="J638" i="1" s="1"/>
  <c r="J474" i="1"/>
  <c r="G628" i="1"/>
  <c r="G468" i="1"/>
  <c r="D11" i="10"/>
  <c r="D17" i="10"/>
  <c r="D10" i="10"/>
  <c r="D25" i="10"/>
  <c r="C30" i="10"/>
  <c r="D20" i="10"/>
  <c r="D13" i="10"/>
  <c r="D21" i="10"/>
  <c r="D26" i="10"/>
  <c r="D16" i="10"/>
  <c r="D22" i="10"/>
  <c r="D27" i="10"/>
  <c r="D24" i="10"/>
  <c r="D23" i="10"/>
  <c r="D18" i="10"/>
  <c r="D12" i="10"/>
  <c r="D15" i="10"/>
  <c r="C41" i="10"/>
  <c r="D38" i="10" s="1"/>
  <c r="F470" i="1" l="1"/>
  <c r="H632" i="1"/>
  <c r="J632" i="1" s="1"/>
  <c r="F474" i="1"/>
  <c r="F476" i="1" s="1"/>
  <c r="H622" i="1" s="1"/>
  <c r="J622" i="1" s="1"/>
  <c r="J476" i="1"/>
  <c r="H626" i="1" s="1"/>
  <c r="J626" i="1" s="1"/>
  <c r="I667" i="1"/>
  <c r="H476" i="1"/>
  <c r="H624" i="1" s="1"/>
  <c r="J624" i="1" s="1"/>
  <c r="H628" i="1"/>
  <c r="J628" i="1" s="1"/>
  <c r="G470" i="1"/>
  <c r="G476" i="1" s="1"/>
  <c r="H623" i="1" s="1"/>
  <c r="D28" i="10"/>
  <c r="D37" i="10"/>
  <c r="D36" i="10"/>
  <c r="D35" i="10"/>
  <c r="D40" i="10"/>
  <c r="D39" i="10"/>
  <c r="J623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<sst xmlns="http://schemas.openxmlformats.org/spreadsheetml/2006/main" count="3959" uniqueCount="915">
  <si>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</si>
  <si>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</si>
  <si>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</si>
  <si>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</si>
  <si>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</si>
  <si>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</si>
  <si>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</si>
  <si>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</si>
  <si>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</si>
  <si>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</si>
  <si>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</si>
  <si>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</si>
  <si>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</si>
  <si>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</si>
  <si>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</si>
  <si>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</si>
  <si>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</si>
  <si>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</si>
  <si>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</si>
  <si>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</si>
  <si>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</si>
  <si>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</si>
  <si>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</si>
  <si>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</si>
  <si>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</si>
  <si>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</si>
  <si>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</si>
  <si>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</si>
  <si>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</si>
  <si>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</si>
  <si>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</si>
  <si>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</si>
  <si>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</si>
  <si>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</si>
  <si>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</si>
  <si>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</si>
  <si>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</si>
  <si>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</si>
  <si>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</si>
  <si>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</si>
  <si>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</si>
  <si>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</si>
  <si>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</si>
  <si>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</si>
  <si>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</si>
  <si>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</si>
  <si>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</si>
  <si>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</si>
  <si>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</si>
  <si>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</si>
  <si>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</si>
  <si>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</si>
  <si>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</si>
  <si>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</si>
  <si>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</si>
  <si>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</si>
  <si>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</si>
  <si>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</si>
  <si>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</si>
  <si>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</si>
  <si>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</si>
  <si>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</si>
  <si>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</si>
  <si>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</si>
  <si>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</si>
  <si>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</si>
  <si>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</si>
  <si>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</si>
  <si>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</si>
  <si>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</si>
  <si>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</si>
  <si>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</si>
  <si>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</si>
  <si>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</si>
  <si>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</si>
  <si>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</si>
  <si>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</si>
  <si>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</si>
  <si>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</si>
  <si>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</si>
  <si>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</si>
  <si>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</si>
  <si>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</si>
  <si>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</si>
  <si>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</si>
  <si>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</si>
  <si>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</si>
  <si>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</si>
  <si>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</si>
  <si>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</si>
  <si>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</si>
  <si>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</si>
  <si>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</si>
  <si>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</si>
  <si>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</si>
  <si>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</si>
  <si>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</si>
  <si>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</si>
  <si>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</si>
  <si>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</si>
  <si>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</si>
  <si>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</si>
  <si>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</si>
  <si>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</si>
  <si>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</si>
  <si>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</si>
  <si>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</si>
  <si>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</si>
  <si>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</si>
  <si>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</si>
  <si>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</si>
  <si>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</si>
  <si>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</si>
  <si>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</si>
  <si>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</si>
  <si>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</si>
  <si>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</si>
  <si>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</si>
  <si>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</si>
  <si>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</si>
  <si>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</si>
  <si>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</si>
  <si>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</si>
  <si>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</si>
  <si>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</si>
  <si>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</si>
  <si>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</si>
  <si>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</si>
  <si>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</si>
  <si>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</si>
  <si>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</si>
  <si>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</si>
  <si>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</si>
  <si>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</si>
  <si>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</si>
  <si>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</si>
  <si>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</si>
  <si>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</si>
  <si>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</si>
  <si>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</si>
  <si>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</si>
  <si>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</si>
  <si>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</si>
  <si>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</si>
  <si>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</si>
  <si>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</si>
  <si>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</si>
  <si>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</si>
  <si>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</si>
  <si>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</si>
  <si>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</si>
  <si>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</si>
  <si>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</si>
  <si>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</si>
  <si>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</si>
  <si>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</si>
  <si>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</si>
  <si>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</si>
  <si>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</si>
  <si>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</si>
  <si>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</si>
  <si>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</si>
  <si>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</si>
  <si>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</si>
  <si>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</si>
  <si>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</si>
  <si>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</si>
  <si>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</si>
  <si>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</si>
  <si>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</si>
  <si>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</si>
  <si>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</si>
  <si>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</si>
  <si>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</si>
  <si>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</si>
  <si>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</si>
  <si>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</si>
  <si>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</si>
  <si>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</si>
  <si>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</si>
  <si>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</si>
  <si>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</si>
  <si>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</si>
  <si>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</si>
  <si>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</si>
  <si>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</si>
  <si>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</si>
  <si>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</si>
  <si>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</si>
  <si>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</si>
  <si>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</si>
  <si>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</si>
  <si>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</si>
  <si>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</si>
  <si>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</si>
  <si>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</si>
  <si>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</si>
  <si>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</si>
  <si>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</si>
  <si>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</si>
  <si>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</si>
  <si>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</si>
  <si>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</si>
  <si>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</si>
  <si>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</si>
  <si>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</si>
  <si>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</si>
  <si>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</si>
  <si>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</si>
  <si>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</si>
  <si>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</si>
  <si>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</si>
  <si>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</si>
  <si>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</si>
  <si>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</si>
  <si>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</si>
  <si>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</si>
  <si>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</si>
  <si>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</si>
  <si>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</si>
  <si>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</si>
  <si>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</si>
  <si>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</si>
  <si>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</si>
  <si>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</si>
  <si>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</si>
  <si>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</si>
  <si>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</si>
  <si>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</si>
  <si>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</si>
  <si>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</si>
  <si>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</si>
  <si>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</si>
  <si>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</si>
  <si>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</si>
  <si>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</si>
  <si>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</si>
  <si>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</si>
  <si>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</si>
  <si>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</si>
  <si>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</si>
  <si>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</si>
  <si>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</si>
  <si>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</si>
  <si>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</si>
  <si>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</si>
  <si>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</si>
  <si>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</si>
  <si>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</si>
  <si>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</si>
  <si>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</si>
  <si>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</si>
  <si>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</si>
  <si>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</si>
  <si>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</si>
  <si>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</si>
  <si>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</si>
  <si>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</si>
  <si>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</si>
  <si>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</si>
  <si>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</si>
  <si>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</si>
  <si>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</si>
  <si>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</si>
  <si>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</si>
  <si>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</si>
  <si>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</si>
  <si>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</si>
  <si>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</si>
  <si>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</si>
  <si>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</si>
  <si>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</si>
  <si>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</si>
  <si>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</si>
  <si>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</si>
  <si>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</si>
  <si>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</si>
  <si>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</si>
  <si>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</si>
  <si>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</si>
  <si>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</si>
  <si>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</si>
  <si>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</si>
  <si>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</si>
  <si>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</si>
  <si>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</si>
  <si>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</si>
  <si>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</si>
  <si>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</si>
  <si>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</si>
  <si>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</si>
  <si>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</si>
  <si>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</si>
  <si>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</si>
  <si>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</si>
  <si>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</si>
  <si>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</si>
  <si>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</si>
  <si>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</si>
  <si>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</si>
  <si>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</si>
  <si>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</si>
  <si>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</si>
  <si>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</si>
  <si>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</si>
  <si>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</si>
  <si>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</si>
  <si>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</si>
  <si>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</si>
  <si>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</si>
  <si>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</si>
  <si>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</si>
  <si>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</si>
  <si>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</si>
  <si>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</si>
  <si>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</si>
  <si>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</si>
  <si>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</si>
  <si>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</si>
  <si>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</si>
  <si>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</si>
  <si>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</si>
  <si>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</si>
  <si>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</si>
  <si>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</si>
  <si>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</si>
  <si>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</si>
  <si>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</si>
  <si>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</si>
  <si>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</si>
  <si>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</si>
  <si>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</si>
  <si>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</si>
  <si>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</si>
  <si>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</si>
  <si>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</si>
  <si>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</si>
  <si>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</si>
  <si>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</si>
  <si>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</si>
  <si>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</si>
  <si>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</si>
  <si>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</si>
  <si>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</si>
  <si>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</si>
  <si>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</si>
  <si>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</si>
  <si>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</si>
  <si>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</si>
  <si>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</si>
  <si>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</si>
  <si>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</si>
  <si>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</si>
  <si>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</si>
  <si>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</si>
  <si>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</si>
  <si>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</si>
  <si>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</si>
  <si>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</si>
  <si>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</si>
  <si>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</si>
  <si>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</si>
  <si>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</si>
  <si>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</si>
  <si>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</si>
  <si>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</si>
  <si>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</si>
  <si>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</si>
  <si>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</si>
  <si>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</si>
  <si>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</si>
  <si>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</si>
  <si>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</si>
  <si>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</si>
  <si>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</si>
  <si>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</si>
  <si>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</si>
  <si>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</si>
  <si>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</si>
  <si>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</si>
  <si>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</si>
  <si>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</si>
  <si>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</si>
  <si>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</si>
  <si>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</si>
  <si>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</si>
  <si>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</si>
  <si>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</si>
  <si>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</si>
  <si>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</si>
  <si>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</si>
  <si>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</si>
  <si>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</si>
  <si>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</si>
  <si>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</si>
  <si>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</si>
  <si>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</si>
  <si>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</si>
  <si>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</si>
  <si>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</si>
  <si>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</si>
  <si>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</si>
  <si>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</si>
  <si>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</si>
  <si>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</si>
  <si>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</si>
  <si>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</si>
  <si>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</si>
  <si>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</si>
  <si>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</si>
  <si>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</si>
  <si>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</si>
  <si>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</si>
  <si>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</si>
  <si>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</si>
  <si>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</si>
  <si>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</si>
  <si>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</si>
  <si>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</si>
  <si>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</si>
  <si>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</si>
  <si>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</si>
  <si>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</si>
  <si>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</si>
  <si>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</si>
  <si>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</si>
  <si>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</si>
  <si>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</si>
  <si>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</si>
  <si>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</si>
  <si>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</si>
  <si>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</si>
  <si>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</si>
  <si>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</si>
  <si>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</si>
  <si>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</si>
  <si>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</si>
  <si>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</si>
  <si>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</si>
  <si>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</si>
  <si>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</si>
  <si>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</si>
  <si>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</si>
  <si>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</si>
  <si>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</si>
  <si>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</si>
  <si>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</si>
  <si>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</si>
  <si>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</si>
  <si>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</si>
  <si>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</si>
  <si>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</si>
  <si>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</si>
  <si>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</si>
  <si>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</si>
  <si>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</si>
  <si>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</si>
  <si>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</si>
  <si>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</si>
  <si>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</si>
  <si>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</si>
  <si>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</si>
  <si>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</si>
  <si>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</si>
  <si>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</si>
  <si>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</si>
  <si>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</si>
  <si>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</si>
  <si>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</si>
  <si>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</si>
  <si>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</si>
  <si>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</si>
  <si>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</si>
  <si>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</si>
  <si>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</si>
  <si>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</si>
  <si>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</si>
  <si>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</si>
  <si>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</si>
  <si>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</si>
  <si>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</si>
  <si>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</si>
  <si>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</si>
  <si>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</si>
  <si>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</si>
  <si>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</si>
  <si>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</si>
  <si>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</si>
  <si>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</si>
  <si>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</si>
  <si>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</si>
  <si>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</si>
  <si>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</si>
  <si>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</si>
  <si>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</si>
  <si>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</si>
  <si>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</si>
  <si>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</si>
  <si>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</si>
  <si>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</si>
  <si>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</si>
  <si>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</si>
  <si>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</si>
  <si>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</si>
  <si>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</si>
  <si>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</si>
  <si>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</si>
  <si>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</si>
  <si>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</si>
  <si>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</si>
  <si>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</si>
  <si>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</si>
  <si>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</si>
  <si>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</si>
  <si>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</si>
  <si>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</si>
  <si>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</si>
  <si>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</si>
  <si>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</si>
  <si>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</si>
  <si>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</si>
  <si>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</si>
  <si>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</si>
  <si>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</si>
  <si>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</si>
  <si>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</si>
  <si>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</si>
  <si>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</si>
  <si>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</si>
  <si>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</si>
  <si>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</si>
  <si>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</si>
  <si>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</si>
  <si>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</si>
  <si>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</si>
  <si>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</si>
  <si>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</si>
  <si>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</si>
  <si>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</si>
  <si>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</si>
  <si>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</si>
  <si>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</si>
  <si>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</si>
  <si>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</si>
  <si>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</si>
  <si>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</si>
  <si>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</si>
  <si>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</si>
  <si>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</si>
  <si>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</si>
  <si>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</si>
  <si>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</si>
  <si>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</si>
  <si>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</si>
  <si>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</si>
  <si>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</si>
  <si>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</si>
  <si>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</si>
  <si>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</si>
  <si>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</si>
  <si>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</si>
  <si>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</si>
  <si>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</si>
  <si>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</si>
  <si>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</si>
  <si>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</si>
  <si>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</si>
  <si>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</si>
  <si>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</si>
  <si>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</si>
  <si>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</si>
  <si>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</si>
  <si>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</si>
  <si>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</si>
  <si>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</si>
  <si>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</si>
  <si>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</si>
  <si>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</si>
  <si>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</si>
  <si>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</si>
  <si>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</si>
  <si>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</si>
  <si>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</si>
  <si>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</si>
  <si>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</si>
  <si>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</si>
  <si>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</si>
  <si>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</si>
  <si>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</si>
  <si>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</si>
  <si>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</si>
  <si>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</si>
  <si>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</si>
  <si>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</si>
  <si>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</si>
  <si>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</si>
  <si>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</si>
  <si>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</si>
  <si>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</si>
  <si>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</si>
  <si>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</si>
  <si>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</si>
  <si>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</si>
  <si>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</si>
  <si>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</si>
  <si>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</si>
  <si>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</si>
  <si>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</si>
  <si>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</si>
  <si>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</si>
  <si>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</si>
  <si>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</si>
  <si>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</si>
  <si>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</si>
  <si>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</si>
  <si>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</si>
  <si>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</si>
  <si>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</si>
  <si>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</si>
  <si>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</si>
  <si>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</si>
  <si>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</si>
  <si>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</si>
  <si>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</si>
  <si>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</si>
  <si>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</si>
  <si>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</si>
  <si>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</si>
  <si>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</si>
  <si>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</si>
  <si>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</si>
  <si>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</si>
  <si>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</si>
  <si>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</si>
  <si>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</si>
  <si>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</si>
  <si>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</si>
  <si>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</si>
  <si>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</si>
  <si>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</si>
  <si>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</si>
  <si>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</si>
  <si>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</si>
  <si>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</si>
  <si>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</si>
  <si>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</si>
  <si>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</si>
  <si>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</si>
  <si>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</si>
  <si>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</si>
  <si>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</si>
  <si>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</si>
  <si>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</si>
  <si>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</si>
  <si>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</si>
  <si>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</si>
  <si>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</si>
  <si>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</si>
  <si>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</si>
  <si>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</si>
  <si>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</si>
  <si>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</si>
  <si>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</si>
  <si>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</si>
  <si>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</si>
  <si>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</si>
  <si>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</si>
  <si>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</si>
  <si>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</si>
  <si>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</si>
  <si>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</si>
  <si>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</si>
  <si>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</si>
  <si>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</si>
  <si>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</si>
  <si>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</si>
  <si>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</si>
  <si>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</si>
  <si>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</si>
  <si>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</si>
  <si>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</si>
  <si>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</si>
  <si>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</si>
  <si>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</si>
  <si>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</si>
  <si>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</si>
  <si>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</si>
  <si>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</si>
  <si>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</si>
  <si>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</si>
  <si>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</si>
  <si>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</si>
  <si>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</si>
  <si>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</si>
  <si>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</si>
  <si>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</si>
  <si>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</si>
  <si>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</si>
  <si>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</si>
  <si>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</si>
  <si>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</si>
  <si>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</si>
  <si>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</si>
  <si>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</si>
  <si>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</si>
  <si>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</si>
  <si>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</si>
  <si>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</si>
  <si>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</si>
  <si>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</si>
  <si>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</si>
  <si>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</si>
  <si>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</si>
  <si>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</si>
  <si>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</si>
  <si>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</si>
  <si>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</si>
  <si>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</si>
  <si>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</si>
  <si>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</si>
  <si>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</si>
  <si>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</si>
  <si>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</si>
  <si>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</si>
  <si>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</si>
  <si>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</si>
  <si>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</si>
  <si>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</si>
  <si>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</si>
  <si>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</si>
  <si>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</si>
  <si>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</si>
  <si>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</si>
  <si>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</si>
  <si>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</si>
  <si>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</si>
  <si>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</si>
  <si>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</si>
  <si>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</si>
  <si>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</si>
  <si>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</si>
  <si>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</si>
  <si>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</si>
  <si>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</si>
  <si>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</si>
  <si>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</si>
  <si>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</si>
  <si>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</si>
  <si>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</si>
  <si>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</si>
  <si>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</si>
  <si>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</si>
  <si>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</si>
  <si>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</si>
  <si>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</si>
  <si>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</si>
  <si>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</si>
  <si>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</si>
  <si>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</si>
  <si>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</si>
  <si>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</si>
  <si>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</si>
  <si>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</si>
  <si>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</si>
  <si>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</si>
  <si>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</si>
  <si>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</si>
  <si>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</si>
  <si>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</si>
  <si>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</si>
  <si>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</si>
  <si>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</si>
  <si>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</si>
  <si>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</si>
  <si>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</si>
  <si>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</si>
  <si>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</si>
  <si>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</si>
  <si>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</si>
  <si>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</si>
  <si>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</si>
  <si>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</si>
  <si>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</si>
  <si>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</si>
  <si>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</si>
  <si>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</si>
  <si>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</si>
  <si>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</si>
  <si>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</si>
  <si>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</si>
  <si>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</si>
  <si>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</si>
  <si>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</si>
  <si>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</si>
  <si>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</si>
  <si>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</si>
  <si>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</si>
  <si>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</si>
  <si>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</si>
  <si>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</si>
  <si>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</si>
  <si>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</si>
  <si>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</si>
  <si>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</si>
  <si>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</si>
  <si>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</si>
  <si>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</si>
  <si>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</si>
  <si>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</si>
  <si>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</si>
  <si>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</si>
  <si>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</si>
  <si>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</si>
  <si>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</si>
  <si>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</si>
  <si>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</si>
  <si>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</si>
  <si>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</si>
  <si>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</si>
  <si>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</si>
  <si>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</si>
  <si>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</si>
  <si>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</si>
  <si>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</si>
  <si>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</si>
  <si>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</si>
  <si>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</si>
  <si>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</si>
  <si>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</si>
  <si>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</si>
  <si>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</si>
  <si>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</si>
  <si>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</si>
  <si>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</si>
  <si>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</si>
  <si>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</si>
  <si>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</si>
  <si>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</si>
  <si>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</si>
  <si>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</si>
  <si>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</si>
  <si>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</si>
  <si>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</si>
  <si>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</si>
  <si>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</si>
  <si>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</si>
  <si>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</si>
  <si>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</si>
  <si>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</si>
  <si>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</si>
  <si>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</si>
  <si>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</si>
  <si>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</si>
  <si>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</si>
  <si>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</si>
  <si>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</si>
  <si>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</si>
  <si>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</si>
  <si>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</si>
  <si>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</si>
  <si>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</si>
  <si>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</si>
  <si>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</si>
  <si>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</si>
  <si>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</si>
  <si>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</si>
  <si>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</si>
  <si>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</si>
  <si>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</si>
  <si>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</si>
  <si>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</si>
  <si>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</si>
  <si>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</si>
  <si>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</si>
  <si>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</si>
  <si>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</si>
  <si>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</si>
  <si>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</si>
  <si>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</si>
  <si>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</si>
  <si>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</si>
  <si>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</si>
  <si>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</si>
  <si>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</si>
  <si>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</si>
  <si>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</si>
  <si>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</si>
  <si>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</si>
  <si>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</si>
  <si>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</si>
  <si>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</si>
  <si>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</si>
  <si>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</si>
  <si>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</si>
  <si>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</si>
  <si>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</si>
  <si>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</si>
  <si>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</si>
  <si>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</si>
  <si>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</si>
  <si>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</si>
  <si>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</si>
  <si>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</si>
  <si>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</si>
  <si>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</si>
  <si>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</si>
  <si>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</si>
  <si>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</si>
  <si>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</si>
  <si>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</si>
  <si>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</si>
  <si>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</si>
  <si>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08/03</t>
  </si>
  <si>
    <t>08/23</t>
  </si>
  <si>
    <t>Winchester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</si>
</sst>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36" zoomScaleNormal="136" workbookViewId="0">
      <pane xSplit="5" ySplit="3" topLeftCell="F16" activePane="bottomRight" state="frozen"/>
      <selection pane="topRight" activeCell="F1" sqref="F1"/>
      <selection pane="bottomLeft" activeCell="A4" sqref="A4"/>
      <selection pane="bottomRight" activeCell="C4" sqref="C4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914</v>
      </c>
      <c r="B2" s="21">
        <v>573</v>
      </c>
      <c r="C2" s="21">
        <v>573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267120.53000000003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484109.25</v>
      </c>
      <c r="G12" s="18">
        <v>13076.29</v>
      </c>
      <c r="H12" s="18">
        <v>125572.37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33670.639999999999</v>
      </c>
      <c r="G13" s="18">
        <v>15606.39</v>
      </c>
      <c r="H13" s="18"/>
      <c r="I13" s="18"/>
      <c r="J13" s="67">
        <f>SUM(I442)</f>
        <v>410007.85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128910.81</v>
      </c>
      <c r="G14" s="18">
        <v>0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1981.14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8329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922140.23</v>
      </c>
      <c r="G19" s="41">
        <f>SUM(G9:G18)</f>
        <v>30663.82</v>
      </c>
      <c r="H19" s="41">
        <f>SUM(H9:H18)</f>
        <v>125572.37</v>
      </c>
      <c r="I19" s="41">
        <f>SUM(I9:I18)</f>
        <v>0</v>
      </c>
      <c r="J19" s="41">
        <f>SUM(J9:J18)</f>
        <v>410007.85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254758.5</v>
      </c>
      <c r="G22" s="18">
        <v>28570.67</v>
      </c>
      <c r="H22" s="18">
        <v>96951.77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135905.15</v>
      </c>
      <c r="G24" s="18">
        <v>2093.15</v>
      </c>
      <c r="H24" s="18">
        <v>3207.83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240744.98</v>
      </c>
      <c r="G28" s="18"/>
      <c r="H28" s="18">
        <v>25412.77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631408.63</v>
      </c>
      <c r="G32" s="41">
        <f>SUM(G22:G31)</f>
        <v>30663.82</v>
      </c>
      <c r="H32" s="41">
        <f>SUM(H22:H31)</f>
        <v>125572.37000000001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0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8329</v>
      </c>
      <c r="G36" s="18">
        <v>0</v>
      </c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25000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410007.85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257402.6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290731.59999999998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410007.85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922140.23</v>
      </c>
      <c r="G52" s="41">
        <f>G51+G32</f>
        <v>30663.82</v>
      </c>
      <c r="H52" s="41">
        <f>H51+H32</f>
        <v>125572.37000000001</v>
      </c>
      <c r="I52" s="41">
        <f>I51+I32</f>
        <v>0</v>
      </c>
      <c r="J52" s="41">
        <f>J51+J32</f>
        <v>410007.85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5007660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5007660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72264.160000000003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72264.160000000003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>
        <v>7856.93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6600.85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15466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51805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142.46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67413.460000000006</v>
      </c>
      <c r="G111" s="41">
        <f>SUM(G96:G110)</f>
        <v>6600.85</v>
      </c>
      <c r="H111" s="41">
        <f>SUM(H96:H110)</f>
        <v>0</v>
      </c>
      <c r="I111" s="41">
        <f>SUM(I96:I110)</f>
        <v>0</v>
      </c>
      <c r="J111" s="41">
        <f>SUM(J96:J110)</f>
        <v>7856.93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5147337.62</v>
      </c>
      <c r="G112" s="41">
        <f>G60+G111</f>
        <v>6600.85</v>
      </c>
      <c r="H112" s="41">
        <f>H60+H79+H94+H111</f>
        <v>0</v>
      </c>
      <c r="I112" s="41">
        <f>I60+I111</f>
        <v>0</v>
      </c>
      <c r="J112" s="41">
        <f>J60+J111</f>
        <v>7856.93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4101996.24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581817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9580.07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4693393.3100000005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61928.17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3123.85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1013.76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65052.02</v>
      </c>
      <c r="G136" s="41">
        <f>SUM(G123:G135)</f>
        <v>1013.76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4758445.33</v>
      </c>
      <c r="G140" s="41">
        <f>G121+SUM(G136:G137)</f>
        <v>1013.76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362842.04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78530.929999999993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241082.23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165977.72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92261.48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92261.48</v>
      </c>
      <c r="G162" s="41">
        <f>SUM(G150:G161)</f>
        <v>241082.23</v>
      </c>
      <c r="H162" s="41">
        <f>SUM(H150:H161)</f>
        <v>607350.68999999994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92261.48</v>
      </c>
      <c r="G169" s="41">
        <f>G147+G162+SUM(G163:G168)</f>
        <v>241082.23</v>
      </c>
      <c r="H169" s="41">
        <f>H147+H162+SUM(H163:H168)</f>
        <v>607350.68999999994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0</v>
      </c>
      <c r="H179" s="18"/>
      <c r="I179" s="18"/>
      <c r="J179" s="18">
        <v>109000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109000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>
        <v>15603.19</v>
      </c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15603.19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15603.19</v>
      </c>
      <c r="H192" s="41">
        <f>+H183+SUM(H188:H191)</f>
        <v>0</v>
      </c>
      <c r="I192" s="41">
        <f>I177+I183+SUM(I188:I191)</f>
        <v>0</v>
      </c>
      <c r="J192" s="41">
        <f>J183</f>
        <v>109000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9998044.4299999997</v>
      </c>
      <c r="G193" s="47">
        <f>G112+G140+G169+G192</f>
        <v>264300.03000000003</v>
      </c>
      <c r="H193" s="47">
        <f>H112+H140+H169+H192</f>
        <v>607350.68999999994</v>
      </c>
      <c r="I193" s="47">
        <f>I112+I140+I169+I192</f>
        <v>0</v>
      </c>
      <c r="J193" s="47">
        <f>J112+J140+J192</f>
        <v>116856.93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1504945.11</v>
      </c>
      <c r="G197" s="18">
        <v>853792.89</v>
      </c>
      <c r="H197" s="18">
        <v>20269.38</v>
      </c>
      <c r="I197" s="18">
        <v>40019.269999999997</v>
      </c>
      <c r="J197" s="18">
        <v>1598.77</v>
      </c>
      <c r="K197" s="18">
        <v>322</v>
      </c>
      <c r="L197" s="19">
        <f>SUM(F197:K197)</f>
        <v>2420947.42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1043962.69</v>
      </c>
      <c r="G198" s="18">
        <v>252833.95</v>
      </c>
      <c r="H198" s="18">
        <v>298853.57</v>
      </c>
      <c r="I198" s="18">
        <v>4202.34</v>
      </c>
      <c r="J198" s="18">
        <v>0</v>
      </c>
      <c r="K198" s="18">
        <v>0</v>
      </c>
      <c r="L198" s="19">
        <f>SUM(F198:K198)</f>
        <v>1599852.55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25127.02</v>
      </c>
      <c r="G200" s="18">
        <v>4323.04</v>
      </c>
      <c r="H200" s="18">
        <v>3767.5</v>
      </c>
      <c r="I200" s="18">
        <v>8002.3</v>
      </c>
      <c r="J200" s="18">
        <v>0</v>
      </c>
      <c r="K200" s="18">
        <v>0</v>
      </c>
      <c r="L200" s="19">
        <f>SUM(F200:K200)</f>
        <v>41219.86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319573.28000000003</v>
      </c>
      <c r="G202" s="18">
        <v>180563.89</v>
      </c>
      <c r="H202" s="18">
        <v>0</v>
      </c>
      <c r="I202" s="18">
        <v>1944.37</v>
      </c>
      <c r="J202" s="18">
        <v>100</v>
      </c>
      <c r="K202" s="18">
        <v>0</v>
      </c>
      <c r="L202" s="19">
        <f t="shared" ref="L202:L208" si="0">SUM(F202:K202)</f>
        <v>502181.54000000004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88710.7</v>
      </c>
      <c r="G203" s="18">
        <v>32491.9</v>
      </c>
      <c r="H203" s="18">
        <v>30387.75</v>
      </c>
      <c r="I203" s="18">
        <v>3280.8</v>
      </c>
      <c r="J203" s="18">
        <v>0</v>
      </c>
      <c r="K203" s="18">
        <v>0</v>
      </c>
      <c r="L203" s="19">
        <f t="shared" si="0"/>
        <v>154871.15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111211.18</v>
      </c>
      <c r="G204" s="18">
        <v>85281.39</v>
      </c>
      <c r="H204" s="18">
        <v>52101.14</v>
      </c>
      <c r="I204" s="18">
        <v>13374.02</v>
      </c>
      <c r="J204" s="18">
        <v>0</v>
      </c>
      <c r="K204" s="18">
        <v>9292.7000000000007</v>
      </c>
      <c r="L204" s="19">
        <f t="shared" si="0"/>
        <v>271260.43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154936.76999999999</v>
      </c>
      <c r="G205" s="18">
        <v>76270.58</v>
      </c>
      <c r="H205" s="18">
        <v>2041.07</v>
      </c>
      <c r="I205" s="18">
        <v>1373.4</v>
      </c>
      <c r="J205" s="18">
        <v>0</v>
      </c>
      <c r="K205" s="18">
        <v>819.25</v>
      </c>
      <c r="L205" s="19">
        <f t="shared" si="0"/>
        <v>235441.06999999998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73831.95</v>
      </c>
      <c r="G206" s="18">
        <v>17295.86</v>
      </c>
      <c r="H206" s="18">
        <v>7870.5</v>
      </c>
      <c r="I206" s="18">
        <v>0</v>
      </c>
      <c r="J206" s="18">
        <v>0</v>
      </c>
      <c r="K206" s="18">
        <v>0</v>
      </c>
      <c r="L206" s="19">
        <f t="shared" si="0"/>
        <v>98998.31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162387.12</v>
      </c>
      <c r="G207" s="18">
        <v>78378.58</v>
      </c>
      <c r="H207" s="18">
        <v>298836.03999999998</v>
      </c>
      <c r="I207" s="18">
        <v>186375.62</v>
      </c>
      <c r="J207" s="18">
        <v>20360.88</v>
      </c>
      <c r="K207" s="18">
        <v>0</v>
      </c>
      <c r="L207" s="19">
        <f t="shared" si="0"/>
        <v>746338.24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3465.7</v>
      </c>
      <c r="G208" s="18">
        <v>350.09</v>
      </c>
      <c r="H208" s="18">
        <v>359373.93</v>
      </c>
      <c r="I208" s="18"/>
      <c r="J208" s="18"/>
      <c r="K208" s="18"/>
      <c r="L208" s="19">
        <f t="shared" si="0"/>
        <v>363189.72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42317</v>
      </c>
      <c r="G209" s="18">
        <v>7909.64</v>
      </c>
      <c r="H209" s="18">
        <v>85600.1</v>
      </c>
      <c r="I209" s="18">
        <v>38592.720000000001</v>
      </c>
      <c r="J209" s="18">
        <v>16323.81</v>
      </c>
      <c r="K209" s="18"/>
      <c r="L209" s="19">
        <f>SUM(F209:K209)</f>
        <v>190743.27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3530468.5200000005</v>
      </c>
      <c r="G211" s="41">
        <f t="shared" si="1"/>
        <v>1589491.81</v>
      </c>
      <c r="H211" s="41">
        <f t="shared" si="1"/>
        <v>1159100.98</v>
      </c>
      <c r="I211" s="41">
        <f t="shared" si="1"/>
        <v>297164.83999999997</v>
      </c>
      <c r="J211" s="41">
        <f t="shared" si="1"/>
        <v>38383.46</v>
      </c>
      <c r="K211" s="41">
        <f t="shared" si="1"/>
        <v>10433.950000000001</v>
      </c>
      <c r="L211" s="41">
        <f t="shared" si="1"/>
        <v>6625043.5599999987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1573429.6</v>
      </c>
      <c r="I233" s="18"/>
      <c r="J233" s="18"/>
      <c r="K233" s="18"/>
      <c r="L233" s="19">
        <f>SUM(F233:K233)</f>
        <v>1573429.6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1612774.38</v>
      </c>
      <c r="I234" s="18"/>
      <c r="J234" s="18"/>
      <c r="K234" s="18"/>
      <c r="L234" s="19">
        <f>SUM(F234:K234)</f>
        <v>1612774.38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232016.48</v>
      </c>
      <c r="I244" s="18"/>
      <c r="J244" s="18"/>
      <c r="K244" s="18"/>
      <c r="L244" s="19">
        <f t="shared" si="4"/>
        <v>232016.48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3418220.46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3418220.46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3530468.5200000005</v>
      </c>
      <c r="G257" s="41">
        <f t="shared" si="8"/>
        <v>1589491.81</v>
      </c>
      <c r="H257" s="41">
        <f t="shared" si="8"/>
        <v>4577321.4399999995</v>
      </c>
      <c r="I257" s="41">
        <f t="shared" si="8"/>
        <v>297164.83999999997</v>
      </c>
      <c r="J257" s="41">
        <f t="shared" si="8"/>
        <v>38383.46</v>
      </c>
      <c r="K257" s="41">
        <f t="shared" si="8"/>
        <v>10433.950000000001</v>
      </c>
      <c r="L257" s="41">
        <f t="shared" si="8"/>
        <v>10043264.02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175000</v>
      </c>
      <c r="L260" s="19">
        <f>SUM(F260:K260)</f>
        <v>175000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47182</v>
      </c>
      <c r="L261" s="19">
        <f>SUM(F261:K261)</f>
        <v>47182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109000</v>
      </c>
      <c r="L266" s="19">
        <f t="shared" si="9"/>
        <v>109000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331182</v>
      </c>
      <c r="L270" s="41">
        <f t="shared" si="9"/>
        <v>331182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3530468.5200000005</v>
      </c>
      <c r="G271" s="42">
        <f t="shared" si="11"/>
        <v>1589491.81</v>
      </c>
      <c r="H271" s="42">
        <f t="shared" si="11"/>
        <v>4577321.4399999995</v>
      </c>
      <c r="I271" s="42">
        <f t="shared" si="11"/>
        <v>297164.83999999997</v>
      </c>
      <c r="J271" s="42">
        <f t="shared" si="11"/>
        <v>38383.46</v>
      </c>
      <c r="K271" s="42">
        <f t="shared" si="11"/>
        <v>341615.95</v>
      </c>
      <c r="L271" s="42">
        <f t="shared" si="11"/>
        <v>10374446.02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241046.08</v>
      </c>
      <c r="G276" s="18">
        <v>47783.72</v>
      </c>
      <c r="H276" s="18">
        <v>14353.46</v>
      </c>
      <c r="I276" s="18">
        <v>30725.68</v>
      </c>
      <c r="J276" s="18">
        <v>19803</v>
      </c>
      <c r="K276" s="18">
        <v>9984.8700000000008</v>
      </c>
      <c r="L276" s="19">
        <f>SUM(F276:K276)</f>
        <v>363696.81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38424.019999999997</v>
      </c>
      <c r="G277" s="18">
        <v>14748.57</v>
      </c>
      <c r="H277" s="18">
        <v>33843.08</v>
      </c>
      <c r="I277" s="18">
        <v>5709.16</v>
      </c>
      <c r="J277" s="18"/>
      <c r="K277" s="18"/>
      <c r="L277" s="19">
        <f>SUM(F277:K277)</f>
        <v>92724.83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35893</v>
      </c>
      <c r="G281" s="18">
        <v>21206.25</v>
      </c>
      <c r="H281" s="18"/>
      <c r="I281" s="18"/>
      <c r="J281" s="18"/>
      <c r="K281" s="18"/>
      <c r="L281" s="19">
        <f t="shared" ref="L281:L287" si="12">SUM(F281:K281)</f>
        <v>57099.25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62322.79</v>
      </c>
      <c r="G282" s="18">
        <v>30007.01</v>
      </c>
      <c r="H282" s="18">
        <v>1500</v>
      </c>
      <c r="I282" s="18"/>
      <c r="J282" s="18"/>
      <c r="K282" s="18"/>
      <c r="L282" s="19">
        <f t="shared" si="12"/>
        <v>93829.8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377685.88999999996</v>
      </c>
      <c r="G290" s="42">
        <f t="shared" si="13"/>
        <v>113745.55</v>
      </c>
      <c r="H290" s="42">
        <f t="shared" si="13"/>
        <v>49696.54</v>
      </c>
      <c r="I290" s="42">
        <f t="shared" si="13"/>
        <v>36434.839999999997</v>
      </c>
      <c r="J290" s="42">
        <f t="shared" si="13"/>
        <v>19803</v>
      </c>
      <c r="K290" s="42">
        <f t="shared" si="13"/>
        <v>9984.8700000000008</v>
      </c>
      <c r="L290" s="41">
        <f t="shared" si="13"/>
        <v>607350.69000000006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377685.88999999996</v>
      </c>
      <c r="G338" s="41">
        <f t="shared" si="20"/>
        <v>113745.55</v>
      </c>
      <c r="H338" s="41">
        <f t="shared" si="20"/>
        <v>49696.54</v>
      </c>
      <c r="I338" s="41">
        <f t="shared" si="20"/>
        <v>36434.839999999997</v>
      </c>
      <c r="J338" s="41">
        <f t="shared" si="20"/>
        <v>19803</v>
      </c>
      <c r="K338" s="41">
        <f t="shared" si="20"/>
        <v>9984.8700000000008</v>
      </c>
      <c r="L338" s="41">
        <f t="shared" si="20"/>
        <v>607350.69000000006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377685.88999999996</v>
      </c>
      <c r="G352" s="41">
        <f>G338</f>
        <v>113745.55</v>
      </c>
      <c r="H352" s="41">
        <f>H338</f>
        <v>49696.54</v>
      </c>
      <c r="I352" s="41">
        <f>I338</f>
        <v>36434.839999999997</v>
      </c>
      <c r="J352" s="41">
        <f>J338</f>
        <v>19803</v>
      </c>
      <c r="K352" s="47">
        <f>K338+K351</f>
        <v>9984.8700000000008</v>
      </c>
      <c r="L352" s="41">
        <f>L338+L351</f>
        <v>607350.69000000006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91220.800000000003</v>
      </c>
      <c r="G358" s="18">
        <v>34559.71</v>
      </c>
      <c r="H358" s="18">
        <v>13427.58</v>
      </c>
      <c r="I358" s="18">
        <v>126768.94</v>
      </c>
      <c r="J358" s="18"/>
      <c r="K358" s="18"/>
      <c r="L358" s="13">
        <f>SUM(F358:K358)</f>
        <v>265977.03000000003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91220.800000000003</v>
      </c>
      <c r="G362" s="47">
        <f t="shared" si="22"/>
        <v>34559.71</v>
      </c>
      <c r="H362" s="47">
        <f t="shared" si="22"/>
        <v>13427.58</v>
      </c>
      <c r="I362" s="47">
        <f t="shared" si="22"/>
        <v>126768.94</v>
      </c>
      <c r="J362" s="47">
        <f t="shared" si="22"/>
        <v>0</v>
      </c>
      <c r="K362" s="47">
        <f t="shared" si="22"/>
        <v>0</v>
      </c>
      <c r="L362" s="47">
        <f t="shared" si="22"/>
        <v>265977.03000000003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119233.24</v>
      </c>
      <c r="G367" s="18"/>
      <c r="H367" s="18"/>
      <c r="I367" s="56">
        <f>SUM(F367:H367)</f>
        <v>119233.24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7535.7</v>
      </c>
      <c r="G368" s="63"/>
      <c r="H368" s="63"/>
      <c r="I368" s="56">
        <f>SUM(F368:H368)</f>
        <v>7535.7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126768.94</v>
      </c>
      <c r="G369" s="47">
        <f>SUM(G367:G368)</f>
        <v>0</v>
      </c>
      <c r="H369" s="47">
        <f>SUM(H367:H368)</f>
        <v>0</v>
      </c>
      <c r="I369" s="47">
        <f>SUM(I367:I368)</f>
        <v>126768.94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>
        <v>84000</v>
      </c>
      <c r="H388" s="18">
        <v>3987.29</v>
      </c>
      <c r="I388" s="18"/>
      <c r="J388" s="24" t="s">
        <v>286</v>
      </c>
      <c r="K388" s="24" t="s">
        <v>286</v>
      </c>
      <c r="L388" s="56">
        <f t="shared" si="25"/>
        <v>87987.29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84000</v>
      </c>
      <c r="H393" s="139">
        <f>SUM(H387:H392)</f>
        <v>3987.29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87987.29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25000</v>
      </c>
      <c r="H397" s="18">
        <v>3869.64</v>
      </c>
      <c r="I397" s="18"/>
      <c r="J397" s="24" t="s">
        <v>286</v>
      </c>
      <c r="K397" s="24" t="s">
        <v>286</v>
      </c>
      <c r="L397" s="56">
        <f t="shared" si="26"/>
        <v>28869.64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3869.64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28869.64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109000</v>
      </c>
      <c r="H408" s="47">
        <f>H393+H401+H407</f>
        <v>7856.93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116856.93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>
        <v>147053.96</v>
      </c>
      <c r="I414" s="18"/>
      <c r="J414" s="18"/>
      <c r="K414" s="18"/>
      <c r="L414" s="56">
        <f t="shared" si="27"/>
        <v>147053.96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147053.96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147053.96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147053.96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147053.96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149145.64000000001</v>
      </c>
      <c r="G442" s="18">
        <v>260862.21</v>
      </c>
      <c r="H442" s="18"/>
      <c r="I442" s="56">
        <f t="shared" si="33"/>
        <v>410007.85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149145.64000000001</v>
      </c>
      <c r="G446" s="13">
        <f>SUM(G439:G445)</f>
        <v>260862.21</v>
      </c>
      <c r="H446" s="13">
        <f>SUM(H439:H445)</f>
        <v>0</v>
      </c>
      <c r="I446" s="13">
        <f>SUM(I439:I445)</f>
        <v>410007.85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149145.64000000001</v>
      </c>
      <c r="G459" s="18">
        <v>260862.21</v>
      </c>
      <c r="H459" s="18"/>
      <c r="I459" s="56">
        <f t="shared" si="34"/>
        <v>410007.85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149145.64000000001</v>
      </c>
      <c r="G460" s="83">
        <f>SUM(G454:G459)</f>
        <v>260862.21</v>
      </c>
      <c r="H460" s="83">
        <f>SUM(H454:H459)</f>
        <v>0</v>
      </c>
      <c r="I460" s="83">
        <f>SUM(I454:I459)</f>
        <v>410007.85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149145.64000000001</v>
      </c>
      <c r="G461" s="42">
        <f>G452+G460</f>
        <v>260862.21</v>
      </c>
      <c r="H461" s="42">
        <f>H452+H460</f>
        <v>0</v>
      </c>
      <c r="I461" s="42">
        <f>I452+I460</f>
        <v>410007.85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667133.18999999994</v>
      </c>
      <c r="G465" s="18">
        <v>1677</v>
      </c>
      <c r="H465" s="18">
        <v>0</v>
      </c>
      <c r="I465" s="18"/>
      <c r="J465" s="18">
        <v>440204.88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9998044.4299999997</v>
      </c>
      <c r="G468" s="18">
        <f t="shared" ref="G468:J468" si="35">G193</f>
        <v>264300.03000000003</v>
      </c>
      <c r="H468" s="18">
        <f t="shared" si="35"/>
        <v>607350.68999999994</v>
      </c>
      <c r="I468" s="18">
        <f t="shared" si="35"/>
        <v>0</v>
      </c>
      <c r="J468" s="18">
        <f t="shared" si="35"/>
        <v>116856.93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9998044.4299999997</v>
      </c>
      <c r="G470" s="53">
        <f>SUM(G468:G469)</f>
        <v>264300.03000000003</v>
      </c>
      <c r="H470" s="53">
        <f>SUM(H468:H469)</f>
        <v>607350.68999999994</v>
      </c>
      <c r="I470" s="53">
        <f>SUM(I468:I469)</f>
        <v>0</v>
      </c>
      <c r="J470" s="53">
        <f>SUM(J468:J469)</f>
        <v>116856.93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10374446.02</v>
      </c>
      <c r="G472" s="18">
        <f>L362</f>
        <v>265977.03000000003</v>
      </c>
      <c r="H472" s="18">
        <f>L352</f>
        <v>607350.69000000006</v>
      </c>
      <c r="I472" s="18"/>
      <c r="J472" s="18">
        <f>L434</f>
        <v>147053.96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10374446.02</v>
      </c>
      <c r="G474" s="53">
        <f>SUM(G472:G473)</f>
        <v>265977.03000000003</v>
      </c>
      <c r="H474" s="53">
        <f>SUM(H472:H473)</f>
        <v>607350.69000000006</v>
      </c>
      <c r="I474" s="53">
        <f>SUM(I472:I473)</f>
        <v>0</v>
      </c>
      <c r="J474" s="53">
        <f>SUM(J472:J473)</f>
        <v>147053.96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290731.59999999963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410007.85000000009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3504725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5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1225000</v>
      </c>
      <c r="G495" s="18"/>
      <c r="H495" s="18"/>
      <c r="I495" s="18"/>
      <c r="J495" s="18"/>
      <c r="K495" s="53">
        <f>SUM(F495:J495)</f>
        <v>1225000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6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175000</v>
      </c>
      <c r="G497" s="18"/>
      <c r="H497" s="18"/>
      <c r="I497" s="18"/>
      <c r="J497" s="18"/>
      <c r="K497" s="53">
        <f t="shared" si="36"/>
        <v>175000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1050000</v>
      </c>
      <c r="G498" s="204"/>
      <c r="H498" s="204"/>
      <c r="I498" s="204"/>
      <c r="J498" s="204"/>
      <c r="K498" s="205">
        <f t="shared" si="36"/>
        <v>1050000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107273</v>
      </c>
      <c r="G499" s="18"/>
      <c r="H499" s="18"/>
      <c r="I499" s="18"/>
      <c r="J499" s="18"/>
      <c r="K499" s="53">
        <f t="shared" si="36"/>
        <v>107273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1157273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1157273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175000</v>
      </c>
      <c r="G501" s="204"/>
      <c r="H501" s="204"/>
      <c r="I501" s="204"/>
      <c r="J501" s="204"/>
      <c r="K501" s="205">
        <f t="shared" si="36"/>
        <v>175000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47182</v>
      </c>
      <c r="G502" s="18"/>
      <c r="H502" s="18"/>
      <c r="I502" s="18"/>
      <c r="J502" s="18"/>
      <c r="K502" s="53">
        <f t="shared" si="36"/>
        <v>47182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222182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222182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1043962.69</v>
      </c>
      <c r="G521" s="18">
        <v>252833.95</v>
      </c>
      <c r="H521" s="18">
        <v>298853.57</v>
      </c>
      <c r="I521" s="18">
        <v>4202.34</v>
      </c>
      <c r="J521" s="18"/>
      <c r="K521" s="18"/>
      <c r="L521" s="88">
        <f>SUM(F521:K521)</f>
        <v>1599852.55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1612774.38</v>
      </c>
      <c r="I523" s="18"/>
      <c r="J523" s="18"/>
      <c r="K523" s="18"/>
      <c r="L523" s="88">
        <f>SUM(F523:K523)</f>
        <v>1612774.38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1043962.69</v>
      </c>
      <c r="G524" s="108">
        <f t="shared" ref="G524:L524" si="37">SUM(G521:G523)</f>
        <v>252833.95</v>
      </c>
      <c r="H524" s="108">
        <f t="shared" si="37"/>
        <v>1911627.95</v>
      </c>
      <c r="I524" s="108">
        <f t="shared" si="37"/>
        <v>4202.34</v>
      </c>
      <c r="J524" s="108">
        <f t="shared" si="37"/>
        <v>0</v>
      </c>
      <c r="K524" s="108">
        <f t="shared" si="37"/>
        <v>0</v>
      </c>
      <c r="L524" s="89">
        <f t="shared" si="37"/>
        <v>3212626.9299999997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9">SUM(G531:G533)</f>
        <v>0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0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200484.77</v>
      </c>
      <c r="I541" s="18"/>
      <c r="J541" s="18"/>
      <c r="K541" s="18"/>
      <c r="L541" s="88">
        <f>SUM(F541:K541)</f>
        <v>200484.77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85922.05</v>
      </c>
      <c r="I543" s="18"/>
      <c r="J543" s="18"/>
      <c r="K543" s="18"/>
      <c r="L543" s="88">
        <f>SUM(F543:K543)</f>
        <v>85922.05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286406.82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286406.82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1043962.69</v>
      </c>
      <c r="G545" s="89">
        <f t="shared" ref="G545:L545" si="42">G524+G529+G534+G539+G544</f>
        <v>252833.95</v>
      </c>
      <c r="H545" s="89">
        <f t="shared" si="42"/>
        <v>2198034.77</v>
      </c>
      <c r="I545" s="89">
        <f t="shared" si="42"/>
        <v>4202.34</v>
      </c>
      <c r="J545" s="89">
        <f t="shared" si="42"/>
        <v>0</v>
      </c>
      <c r="K545" s="89">
        <f t="shared" si="42"/>
        <v>0</v>
      </c>
      <c r="L545" s="89">
        <f t="shared" si="42"/>
        <v>3499033.7499999995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1599852.55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200484.77</v>
      </c>
      <c r="K549" s="87">
        <f>SUM(F549:J549)</f>
        <v>1800337.32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1612774.38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85922.05</v>
      </c>
      <c r="K551" s="87">
        <f>SUM(F551:J551)</f>
        <v>1698696.43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3">SUM(F549:F551)</f>
        <v>3212626.9299999997</v>
      </c>
      <c r="G552" s="89">
        <f t="shared" si="43"/>
        <v>0</v>
      </c>
      <c r="H552" s="89">
        <f t="shared" si="43"/>
        <v>0</v>
      </c>
      <c r="I552" s="89">
        <f t="shared" si="43"/>
        <v>0</v>
      </c>
      <c r="J552" s="89">
        <f t="shared" si="43"/>
        <v>286406.82</v>
      </c>
      <c r="K552" s="89">
        <f t="shared" si="43"/>
        <v>3499033.75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f>H233</f>
        <v>1573429.6</v>
      </c>
      <c r="I575" s="87">
        <f>SUM(F575:H575)</f>
        <v>1573429.6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8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1374772.34</v>
      </c>
      <c r="I579" s="87">
        <f t="shared" si="48"/>
        <v>1374772.34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8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111900.18</v>
      </c>
      <c r="G582" s="18"/>
      <c r="H582" s="18">
        <v>177639.6</v>
      </c>
      <c r="I582" s="87">
        <f t="shared" si="48"/>
        <v>289539.78000000003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35524.44</v>
      </c>
      <c r="G583" s="18"/>
      <c r="H583" s="18">
        <v>60362.44</v>
      </c>
      <c r="I583" s="87">
        <f t="shared" si="48"/>
        <v>95886.88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8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146094.43</v>
      </c>
      <c r="I591" s="18"/>
      <c r="J591" s="18">
        <v>146094.43</v>
      </c>
      <c r="K591" s="104">
        <f t="shared" ref="K591:K597" si="49">SUM(H591:J591)</f>
        <v>292188.86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200484.77</v>
      </c>
      <c r="I592" s="18"/>
      <c r="J592" s="18">
        <v>85922.05</v>
      </c>
      <c r="K592" s="104">
        <f t="shared" si="49"/>
        <v>286406.82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8072.78</v>
      </c>
      <c r="I594" s="18"/>
      <c r="J594" s="18"/>
      <c r="K594" s="104">
        <f t="shared" si="49"/>
        <v>8072.78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4721.96</v>
      </c>
      <c r="I595" s="18"/>
      <c r="J595" s="18"/>
      <c r="K595" s="104">
        <f t="shared" si="49"/>
        <v>4721.96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3815.78</v>
      </c>
      <c r="I597" s="18"/>
      <c r="J597" s="18"/>
      <c r="K597" s="104">
        <f t="shared" si="49"/>
        <v>3815.78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363189.72000000003</v>
      </c>
      <c r="I598" s="108">
        <f>SUM(I591:I597)</f>
        <v>0</v>
      </c>
      <c r="J598" s="108">
        <f>SUM(J591:J597)</f>
        <v>232016.47999999998</v>
      </c>
      <c r="K598" s="108">
        <f>SUM(K591:K597)</f>
        <v>595206.19999999995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58186.46</v>
      </c>
      <c r="I604" s="18"/>
      <c r="J604" s="18"/>
      <c r="K604" s="104">
        <f>SUM(H604:J604)</f>
        <v>58186.46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58186.46</v>
      </c>
      <c r="I605" s="108">
        <f>SUM(I602:I604)</f>
        <v>0</v>
      </c>
      <c r="J605" s="108">
        <f>SUM(J602:J604)</f>
        <v>0</v>
      </c>
      <c r="K605" s="108">
        <f>SUM(K602:K604)</f>
        <v>58186.46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922140.23</v>
      </c>
      <c r="H617" s="109">
        <f>SUM(F52)</f>
        <v>922140.23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30663.82</v>
      </c>
      <c r="H618" s="109">
        <f>SUM(G52)</f>
        <v>30663.82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125572.37</v>
      </c>
      <c r="H619" s="109">
        <f>SUM(H52)</f>
        <v>125572.37000000001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410007.85</v>
      </c>
      <c r="H621" s="109">
        <f>SUM(J52)</f>
        <v>410007.85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290731.59999999998</v>
      </c>
      <c r="H622" s="109">
        <f>F476</f>
        <v>290731.59999999963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410007.85</v>
      </c>
      <c r="H626" s="109">
        <f>J476</f>
        <v>410007.85000000009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9998044.4299999997</v>
      </c>
      <c r="H627" s="104">
        <f>SUM(F468)</f>
        <v>9998044.4299999997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264300.03000000003</v>
      </c>
      <c r="H628" s="104">
        <f>SUM(G468)</f>
        <v>264300.03000000003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607350.68999999994</v>
      </c>
      <c r="H629" s="104">
        <f>SUM(H468)</f>
        <v>607350.68999999994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116856.93</v>
      </c>
      <c r="H631" s="104">
        <f>SUM(J468)</f>
        <v>116856.93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10374446.02</v>
      </c>
      <c r="H632" s="104">
        <f>SUM(F472)</f>
        <v>10374446.02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607350.69000000006</v>
      </c>
      <c r="H633" s="104">
        <f>SUM(H472)</f>
        <v>607350.69000000006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126768.94</v>
      </c>
      <c r="H634" s="104">
        <f>I369</f>
        <v>126768.94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265977.03000000003</v>
      </c>
      <c r="H635" s="104">
        <f>SUM(G472)</f>
        <v>265977.03000000003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116856.93</v>
      </c>
      <c r="H637" s="164">
        <f>SUM(J468)</f>
        <v>116856.93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147053.96</v>
      </c>
      <c r="H638" s="164">
        <f>SUM(J472)</f>
        <v>147053.96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149145.64000000001</v>
      </c>
      <c r="H639" s="104">
        <f>SUM(F461)</f>
        <v>149145.64000000001</v>
      </c>
      <c r="I639" s="140" t="s">
        <v>851</v>
      </c>
      <c r="J639" s="109">
        <f t="shared" si="51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260862.21</v>
      </c>
      <c r="H640" s="104">
        <f>SUM(G461)</f>
        <v>260862.21</v>
      </c>
      <c r="I640" s="140" t="s">
        <v>852</v>
      </c>
      <c r="J640" s="109">
        <f t="shared" si="51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1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410007.85</v>
      </c>
      <c r="H642" s="104">
        <f>SUM(I461)</f>
        <v>410007.85</v>
      </c>
      <c r="I642" s="140" t="s">
        <v>854</v>
      </c>
      <c r="J642" s="109">
        <f t="shared" si="51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1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7856.93</v>
      </c>
      <c r="H644" s="104">
        <f>H408</f>
        <v>7856.93</v>
      </c>
      <c r="I644" s="140" t="s">
        <v>478</v>
      </c>
      <c r="J644" s="109">
        <f t="shared" si="51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109000</v>
      </c>
      <c r="H645" s="104">
        <f>G408</f>
        <v>109000</v>
      </c>
      <c r="I645" s="140" t="s">
        <v>479</v>
      </c>
      <c r="J645" s="109">
        <f t="shared" si="51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116856.93</v>
      </c>
      <c r="H646" s="104">
        <f>L408</f>
        <v>116856.93</v>
      </c>
      <c r="I646" s="140" t="s">
        <v>475</v>
      </c>
      <c r="J646" s="109">
        <f t="shared" si="51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595206.19999999995</v>
      </c>
      <c r="H647" s="104">
        <f>L208+L226+L244</f>
        <v>595206.19999999995</v>
      </c>
      <c r="I647" s="140" t="s">
        <v>394</v>
      </c>
      <c r="J647" s="109">
        <f t="shared" si="51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58186.46</v>
      </c>
      <c r="H648" s="104">
        <f>(J257+J338)-(J255+J336)</f>
        <v>58186.46</v>
      </c>
      <c r="I648" s="140" t="s">
        <v>697</v>
      </c>
      <c r="J648" s="109">
        <f t="shared" si="51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363189.72</v>
      </c>
      <c r="H649" s="104">
        <f>H598</f>
        <v>363189.72000000003</v>
      </c>
      <c r="I649" s="140" t="s">
        <v>386</v>
      </c>
      <c r="J649" s="109">
        <f t="shared" si="51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1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232016.48</v>
      </c>
      <c r="H651" s="104">
        <f>J598</f>
        <v>232016.47999999998</v>
      </c>
      <c r="I651" s="140" t="s">
        <v>388</v>
      </c>
      <c r="J651" s="109">
        <f t="shared" si="51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1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1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1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109000</v>
      </c>
      <c r="H655" s="104">
        <f>K266+K347</f>
        <v>109000</v>
      </c>
      <c r="I655" s="140" t="s">
        <v>398</v>
      </c>
      <c r="J655" s="109">
        <f t="shared" si="51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7498371.2799999993</v>
      </c>
      <c r="G660" s="19">
        <f>(L229+L309+L359)</f>
        <v>0</v>
      </c>
      <c r="H660" s="19">
        <f>(L247+L328+L360)</f>
        <v>3418220.46</v>
      </c>
      <c r="I660" s="19">
        <f>SUM(F660:H660)</f>
        <v>10916591.739999998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6600.85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6600.85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363189.72</v>
      </c>
      <c r="G662" s="19">
        <f>(L226+L306)-(J226+J306)</f>
        <v>0</v>
      </c>
      <c r="H662" s="19">
        <f>(L244+L325)-(J244+J325)</f>
        <v>232016.48</v>
      </c>
      <c r="I662" s="19">
        <f>SUM(F662:H662)</f>
        <v>595206.19999999995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205611.08</v>
      </c>
      <c r="G663" s="199">
        <f>SUM(G575:G587)+SUM(I602:I604)+L612</f>
        <v>0</v>
      </c>
      <c r="H663" s="199">
        <f>SUM(H575:H587)+SUM(J602:J604)+L613</f>
        <v>3186203.9800000004</v>
      </c>
      <c r="I663" s="19">
        <f>SUM(F663:H663)</f>
        <v>3391815.0600000005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6922969.629999999</v>
      </c>
      <c r="G664" s="19">
        <f>G660-SUM(G661:G663)</f>
        <v>0</v>
      </c>
      <c r="H664" s="19">
        <f>H660-SUM(H661:H663)</f>
        <v>0</v>
      </c>
      <c r="I664" s="19">
        <f>I660-SUM(I661:I663)</f>
        <v>6922969.629999998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433.75</v>
      </c>
      <c r="G665" s="248">
        <v>0</v>
      </c>
      <c r="H665" s="248">
        <v>0</v>
      </c>
      <c r="I665" s="19">
        <f>SUM(F665:H665)</f>
        <v>433.75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15960.74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15960.74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15960.74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15960.74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zoomScale="136" zoomScaleNormal="136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Winchester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1745991.1900000002</v>
      </c>
      <c r="C9" s="229">
        <f>'DOE25'!G197+'DOE25'!G215+'DOE25'!G233+'DOE25'!G276+'DOE25'!G295+'DOE25'!G314</f>
        <v>901576.61</v>
      </c>
    </row>
    <row r="10" spans="1:3" x14ac:dyDescent="0.2">
      <c r="A10" t="s">
        <v>773</v>
      </c>
      <c r="B10" s="240">
        <v>1464315.75</v>
      </c>
      <c r="C10" s="240">
        <v>853792.89</v>
      </c>
    </row>
    <row r="11" spans="1:3" x14ac:dyDescent="0.2">
      <c r="A11" t="s">
        <v>774</v>
      </c>
      <c r="B11" s="240">
        <v>37859.360000000001</v>
      </c>
      <c r="C11" s="240">
        <v>2896.24</v>
      </c>
    </row>
    <row r="12" spans="1:3" x14ac:dyDescent="0.2">
      <c r="A12" t="s">
        <v>775</v>
      </c>
      <c r="B12" s="240">
        <v>243816.08</v>
      </c>
      <c r="C12" s="240">
        <v>44887.48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1745991.1900000002</v>
      </c>
      <c r="C13" s="231">
        <f>SUM(C10:C12)</f>
        <v>901576.61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1082386.71</v>
      </c>
      <c r="C18" s="229">
        <f>'DOE25'!G198+'DOE25'!G216+'DOE25'!G234+'DOE25'!G277+'DOE25'!G296+'DOE25'!G315</f>
        <v>267582.52</v>
      </c>
    </row>
    <row r="19" spans="1:3" x14ac:dyDescent="0.2">
      <c r="A19" t="s">
        <v>773</v>
      </c>
      <c r="B19" s="240">
        <v>383564.56</v>
      </c>
      <c r="C19" s="240">
        <v>214122.63</v>
      </c>
    </row>
    <row r="20" spans="1:3" x14ac:dyDescent="0.2">
      <c r="A20" t="s">
        <v>774</v>
      </c>
      <c r="B20" s="240">
        <v>501844.37</v>
      </c>
      <c r="C20" s="240">
        <v>38391.089999999997</v>
      </c>
    </row>
    <row r="21" spans="1:3" x14ac:dyDescent="0.2">
      <c r="A21" t="s">
        <v>775</v>
      </c>
      <c r="B21" s="240">
        <v>196977.78</v>
      </c>
      <c r="C21" s="240">
        <v>15068.8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1082386.71</v>
      </c>
      <c r="C22" s="231">
        <f>SUM(C19:C21)</f>
        <v>267582.52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25127.02</v>
      </c>
      <c r="C36" s="235">
        <f>'DOE25'!G200+'DOE25'!G218+'DOE25'!G236+'DOE25'!G279+'DOE25'!G298+'DOE25'!G317</f>
        <v>4323.04</v>
      </c>
    </row>
    <row r="37" spans="1:3" x14ac:dyDescent="0.2">
      <c r="A37" t="s">
        <v>773</v>
      </c>
      <c r="B37" s="240">
        <v>25127.02</v>
      </c>
      <c r="C37" s="240">
        <v>4323.04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25127.02</v>
      </c>
      <c r="C40" s="231">
        <f>SUM(C37:C39)</f>
        <v>4323.04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Winchester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7248223.8099999996</v>
      </c>
      <c r="D5" s="20">
        <f>SUM('DOE25'!L197:L200)+SUM('DOE25'!L215:L218)+SUM('DOE25'!L233:L236)-F5-G5</f>
        <v>7246303.04</v>
      </c>
      <c r="E5" s="243"/>
      <c r="F5" s="255">
        <f>SUM('DOE25'!J197:J200)+SUM('DOE25'!J215:J218)+SUM('DOE25'!J233:J236)</f>
        <v>1598.77</v>
      </c>
      <c r="G5" s="53">
        <f>SUM('DOE25'!K197:K200)+SUM('DOE25'!K215:K218)+SUM('DOE25'!K233:K236)</f>
        <v>322</v>
      </c>
      <c r="H5" s="259"/>
    </row>
    <row r="6" spans="1:9" x14ac:dyDescent="0.2">
      <c r="A6" s="32">
        <v>2100</v>
      </c>
      <c r="B6" t="s">
        <v>795</v>
      </c>
      <c r="C6" s="245">
        <f t="shared" si="0"/>
        <v>502181.54000000004</v>
      </c>
      <c r="D6" s="20">
        <f>'DOE25'!L202+'DOE25'!L220+'DOE25'!L238-F6-G6</f>
        <v>502081.54000000004</v>
      </c>
      <c r="E6" s="243"/>
      <c r="F6" s="255">
        <f>'DOE25'!J202+'DOE25'!J220+'DOE25'!J238</f>
        <v>100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154871.15</v>
      </c>
      <c r="D7" s="20">
        <f>'DOE25'!L203+'DOE25'!L221+'DOE25'!L239-F7-G7</f>
        <v>154871.15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73759.65999999996</v>
      </c>
      <c r="D8" s="243"/>
      <c r="E8" s="20">
        <f>'DOE25'!L204+'DOE25'!L222+'DOE25'!L240-F8-G8-D9-D11</f>
        <v>64466.959999999963</v>
      </c>
      <c r="F8" s="255">
        <f>'DOE25'!J204+'DOE25'!J222+'DOE25'!J240</f>
        <v>0</v>
      </c>
      <c r="G8" s="53">
        <f>'DOE25'!K204+'DOE25'!K222+'DOE25'!K240</f>
        <v>9292.7000000000007</v>
      </c>
      <c r="H8" s="259"/>
    </row>
    <row r="9" spans="1:9" x14ac:dyDescent="0.2">
      <c r="A9" s="32">
        <v>2310</v>
      </c>
      <c r="B9" t="s">
        <v>812</v>
      </c>
      <c r="C9" s="245">
        <f t="shared" si="0"/>
        <v>46924.2</v>
      </c>
      <c r="D9" s="244">
        <v>46924.2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12500</v>
      </c>
      <c r="D10" s="243"/>
      <c r="E10" s="244">
        <v>12500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150576.57</v>
      </c>
      <c r="D11" s="244">
        <v>150576.57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235441.06999999998</v>
      </c>
      <c r="D12" s="20">
        <f>'DOE25'!L205+'DOE25'!L223+'DOE25'!L241-F12-G12</f>
        <v>234621.81999999998</v>
      </c>
      <c r="E12" s="243"/>
      <c r="F12" s="255">
        <f>'DOE25'!J205+'DOE25'!J223+'DOE25'!J241</f>
        <v>0</v>
      </c>
      <c r="G12" s="53">
        <f>'DOE25'!K205+'DOE25'!K223+'DOE25'!K241</f>
        <v>819.25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98998.31</v>
      </c>
      <c r="D13" s="243"/>
      <c r="E13" s="20">
        <f>'DOE25'!L206+'DOE25'!L224+'DOE25'!L242-F13-G13</f>
        <v>98998.31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746338.24</v>
      </c>
      <c r="D14" s="20">
        <f>'DOE25'!L207+'DOE25'!L225+'DOE25'!L243-F14-G14</f>
        <v>725977.36</v>
      </c>
      <c r="E14" s="243"/>
      <c r="F14" s="255">
        <f>'DOE25'!J207+'DOE25'!J225+'DOE25'!J243</f>
        <v>20360.88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595206.19999999995</v>
      </c>
      <c r="D15" s="20">
        <f>'DOE25'!L208+'DOE25'!L226+'DOE25'!L244-F15-G15</f>
        <v>595206.19999999995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190743.27</v>
      </c>
      <c r="D16" s="243"/>
      <c r="E16" s="20">
        <f>'DOE25'!L209+'DOE25'!L227+'DOE25'!L245-F16-G16</f>
        <v>174419.46</v>
      </c>
      <c r="F16" s="255">
        <f>'DOE25'!J209+'DOE25'!J227+'DOE25'!J245</f>
        <v>16323.81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222182</v>
      </c>
      <c r="D25" s="243"/>
      <c r="E25" s="243"/>
      <c r="F25" s="258"/>
      <c r="G25" s="256"/>
      <c r="H25" s="257">
        <f>'DOE25'!L260+'DOE25'!L261+'DOE25'!L341+'DOE25'!L342</f>
        <v>222182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146743.79000000004</v>
      </c>
      <c r="D29" s="20">
        <f>'DOE25'!L358+'DOE25'!L359+'DOE25'!L360-'DOE25'!I367-F29-G29</f>
        <v>146743.79000000004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607350.69000000006</v>
      </c>
      <c r="D31" s="20">
        <f>'DOE25'!L290+'DOE25'!L309+'DOE25'!L328+'DOE25'!L333+'DOE25'!L334+'DOE25'!L335-F31-G31</f>
        <v>577562.82000000007</v>
      </c>
      <c r="E31" s="243"/>
      <c r="F31" s="255">
        <f>'DOE25'!J290+'DOE25'!J309+'DOE25'!J328+'DOE25'!J333+'DOE25'!J334+'DOE25'!J335</f>
        <v>19803</v>
      </c>
      <c r="G31" s="53">
        <f>'DOE25'!K290+'DOE25'!K309+'DOE25'!K328+'DOE25'!K333+'DOE25'!K334+'DOE25'!K335</f>
        <v>9984.8700000000008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10380868.490000002</v>
      </c>
      <c r="E33" s="246">
        <f>SUM(E5:E31)</f>
        <v>350384.73</v>
      </c>
      <c r="F33" s="246">
        <f>SUM(F5:F31)</f>
        <v>58186.46</v>
      </c>
      <c r="G33" s="246">
        <f>SUM(G5:G31)</f>
        <v>20418.82</v>
      </c>
      <c r="H33" s="246">
        <f>SUM(H5:H31)</f>
        <v>222182</v>
      </c>
    </row>
    <row r="35" spans="2:8" ht="12" thickBot="1" x14ac:dyDescent="0.25">
      <c r="B35" s="253" t="s">
        <v>841</v>
      </c>
      <c r="D35" s="254">
        <f>E33</f>
        <v>350384.73</v>
      </c>
      <c r="E35" s="249"/>
    </row>
    <row r="36" spans="2:8" ht="12" thickTop="1" x14ac:dyDescent="0.2">
      <c r="B36" t="s">
        <v>809</v>
      </c>
      <c r="D36" s="20">
        <f>D33</f>
        <v>10380868.490000002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154" zoomScaleNormal="154" workbookViewId="0">
      <pane ySplit="2" topLeftCell="A132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Winchester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267120.53000000003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484109.25</v>
      </c>
      <c r="D11" s="95">
        <f>'DOE25'!G12</f>
        <v>13076.29</v>
      </c>
      <c r="E11" s="95">
        <f>'DOE25'!H12</f>
        <v>125572.37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33670.639999999999</v>
      </c>
      <c r="D12" s="95">
        <f>'DOE25'!G13</f>
        <v>15606.39</v>
      </c>
      <c r="E12" s="95">
        <f>'DOE25'!H13</f>
        <v>0</v>
      </c>
      <c r="F12" s="95">
        <f>'DOE25'!I13</f>
        <v>0</v>
      </c>
      <c r="G12" s="95">
        <f>'DOE25'!J13</f>
        <v>410007.85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128910.81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1981.14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8329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922140.23</v>
      </c>
      <c r="D18" s="41">
        <f>SUM(D8:D17)</f>
        <v>30663.82</v>
      </c>
      <c r="E18" s="41">
        <f>SUM(E8:E17)</f>
        <v>125572.37</v>
      </c>
      <c r="F18" s="41">
        <f>SUM(F8:F17)</f>
        <v>0</v>
      </c>
      <c r="G18" s="41">
        <f>SUM(G8:G17)</f>
        <v>410007.85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254758.5</v>
      </c>
      <c r="D21" s="95">
        <f>'DOE25'!G22</f>
        <v>28570.67</v>
      </c>
      <c r="E21" s="95">
        <f>'DOE25'!H22</f>
        <v>96951.77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135905.15</v>
      </c>
      <c r="D23" s="95">
        <f>'DOE25'!G24</f>
        <v>2093.15</v>
      </c>
      <c r="E23" s="95">
        <f>'DOE25'!H24</f>
        <v>3207.83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240744.98</v>
      </c>
      <c r="D27" s="95">
        <f>'DOE25'!G28</f>
        <v>0</v>
      </c>
      <c r="E27" s="95">
        <f>'DOE25'!H28</f>
        <v>25412.77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631408.63</v>
      </c>
      <c r="D31" s="41">
        <f>SUM(D21:D30)</f>
        <v>30663.82</v>
      </c>
      <c r="E31" s="41">
        <f>SUM(E21:E30)</f>
        <v>125572.37000000001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8329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410007.85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257402.6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290731.59999999998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410007.85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922140.23</v>
      </c>
      <c r="D51" s="41">
        <f>D50+D31</f>
        <v>30663.82</v>
      </c>
      <c r="E51" s="41">
        <f>E50+E31</f>
        <v>125572.37000000001</v>
      </c>
      <c r="F51" s="41">
        <f>F50+F31</f>
        <v>0</v>
      </c>
      <c r="G51" s="41">
        <f>G50+G31</f>
        <v>410007.85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5007660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72264.160000000003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7856.93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6600.85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67413.460000000006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139677.62</v>
      </c>
      <c r="D62" s="130">
        <f>SUM(D57:D61)</f>
        <v>6600.85</v>
      </c>
      <c r="E62" s="130">
        <f>SUM(E57:E61)</f>
        <v>0</v>
      </c>
      <c r="F62" s="130">
        <f>SUM(F57:F61)</f>
        <v>0</v>
      </c>
      <c r="G62" s="130">
        <f>SUM(G57:G61)</f>
        <v>7856.93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5147337.62</v>
      </c>
      <c r="D63" s="22">
        <f>D56+D62</f>
        <v>6600.85</v>
      </c>
      <c r="E63" s="22">
        <f>E56+E62</f>
        <v>0</v>
      </c>
      <c r="F63" s="22">
        <f>F56+F62</f>
        <v>0</v>
      </c>
      <c r="G63" s="22">
        <f>G56+G62</f>
        <v>7856.93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4101996.24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581817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9580.07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4693393.3100000005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61928.17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3123.85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1013.76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65052.02</v>
      </c>
      <c r="D78" s="130">
        <f>SUM(D72:D77)</f>
        <v>1013.76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4758445.33</v>
      </c>
      <c r="D81" s="130">
        <f>SUM(D79:D80)+D78+D70</f>
        <v>1013.76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92261.48</v>
      </c>
      <c r="D88" s="95">
        <f>SUM('DOE25'!G153:G161)</f>
        <v>241082.23</v>
      </c>
      <c r="E88" s="95">
        <f>SUM('DOE25'!H153:H161)</f>
        <v>607350.68999999994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92261.48</v>
      </c>
      <c r="D91" s="131">
        <f>SUM(D85:D90)</f>
        <v>241082.23</v>
      </c>
      <c r="E91" s="131">
        <f>SUM(E85:E90)</f>
        <v>607350.68999999994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109000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15603.19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15603.19</v>
      </c>
      <c r="E103" s="86">
        <f>SUM(E93:E102)</f>
        <v>0</v>
      </c>
      <c r="F103" s="86">
        <f>SUM(F93:F102)</f>
        <v>0</v>
      </c>
      <c r="G103" s="86">
        <f>SUM(G93:G102)</f>
        <v>109000</v>
      </c>
    </row>
    <row r="104" spans="1:7" ht="12.75" thickTop="1" thickBot="1" x14ac:dyDescent="0.25">
      <c r="A104" s="33" t="s">
        <v>759</v>
      </c>
      <c r="C104" s="86">
        <f>C63+C81+C91+C103</f>
        <v>9998044.4299999997</v>
      </c>
      <c r="D104" s="86">
        <f>D63+D81+D91+D103</f>
        <v>264300.03000000003</v>
      </c>
      <c r="E104" s="86">
        <f>E63+E81+E91+E103</f>
        <v>607350.68999999994</v>
      </c>
      <c r="F104" s="86">
        <f>F63+F81+F91+F103</f>
        <v>0</v>
      </c>
      <c r="G104" s="86">
        <f>G63+G81+G103</f>
        <v>116856.93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3994377.02</v>
      </c>
      <c r="D109" s="24" t="s">
        <v>286</v>
      </c>
      <c r="E109" s="95">
        <f>('DOE25'!L276)+('DOE25'!L295)+('DOE25'!L314)</f>
        <v>363696.81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3212626.9299999997</v>
      </c>
      <c r="D110" s="24" t="s">
        <v>286</v>
      </c>
      <c r="E110" s="95">
        <f>('DOE25'!L277)+('DOE25'!L296)+('DOE25'!L315)</f>
        <v>92724.83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41219.86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7248223.8099999996</v>
      </c>
      <c r="D115" s="86">
        <f>SUM(D109:D114)</f>
        <v>0</v>
      </c>
      <c r="E115" s="86">
        <f>SUM(E109:E114)</f>
        <v>456421.64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502181.54000000004</v>
      </c>
      <c r="D118" s="24" t="s">
        <v>286</v>
      </c>
      <c r="E118" s="95">
        <f>+('DOE25'!L281)+('DOE25'!L300)+('DOE25'!L319)</f>
        <v>57099.25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154871.15</v>
      </c>
      <c r="D119" s="24" t="s">
        <v>286</v>
      </c>
      <c r="E119" s="95">
        <f>+('DOE25'!L282)+('DOE25'!L301)+('DOE25'!L320)</f>
        <v>93829.8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271260.43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235441.06999999998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98998.31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746338.24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595206.19999999995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190743.27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265977.03000000003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2795040.2100000004</v>
      </c>
      <c r="D128" s="86">
        <f>SUM(D118:D127)</f>
        <v>265977.03000000003</v>
      </c>
      <c r="E128" s="86">
        <f>SUM(E118:E127)</f>
        <v>150929.04999999999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175000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47182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87987.29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28869.64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-7856.929999999993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331182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10374446.02</v>
      </c>
      <c r="D145" s="86">
        <f>(D115+D128+D144)</f>
        <v>265977.03000000003</v>
      </c>
      <c r="E145" s="86">
        <f>(E115+E128+E144)</f>
        <v>607350.68999999994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08/03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3504725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1225000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1225000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175000</v>
      </c>
    </row>
    <row r="159" spans="1:9" x14ac:dyDescent="0.2">
      <c r="A159" s="22" t="s">
        <v>35</v>
      </c>
      <c r="B159" s="137">
        <f>'DOE25'!F498</f>
        <v>1050000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1050000</v>
      </c>
    </row>
    <row r="160" spans="1:9" x14ac:dyDescent="0.2">
      <c r="A160" s="22" t="s">
        <v>36</v>
      </c>
      <c r="B160" s="137">
        <f>'DOE25'!F499</f>
        <v>107273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107273</v>
      </c>
    </row>
    <row r="161" spans="1:7" x14ac:dyDescent="0.2">
      <c r="A161" s="22" t="s">
        <v>37</v>
      </c>
      <c r="B161" s="137">
        <f>'DOE25'!F500</f>
        <v>1157273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1157273</v>
      </c>
    </row>
    <row r="162" spans="1:7" x14ac:dyDescent="0.2">
      <c r="A162" s="22" t="s">
        <v>38</v>
      </c>
      <c r="B162" s="137">
        <f>'DOE25'!F501</f>
        <v>175000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175000</v>
      </c>
    </row>
    <row r="163" spans="1:7" x14ac:dyDescent="0.2">
      <c r="A163" s="22" t="s">
        <v>39</v>
      </c>
      <c r="B163" s="137">
        <f>'DOE25'!F502</f>
        <v>47182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47182</v>
      </c>
    </row>
    <row r="164" spans="1:7" x14ac:dyDescent="0.2">
      <c r="A164" s="22" t="s">
        <v>246</v>
      </c>
      <c r="B164" s="137">
        <f>'DOE25'!F503</f>
        <v>222182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222182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3" zoomScale="124" zoomScaleNormal="124" workbookViewId="0">
      <selection activeCell="B21" sqref="B2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Winchester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15961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15961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4358074</v>
      </c>
      <c r="D10" s="182">
        <f>ROUND((C10/$C$28)*100,1)</f>
        <v>39.799999999999997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3305352</v>
      </c>
      <c r="D11" s="182">
        <f>ROUND((C11/$C$28)*100,1)</f>
        <v>30.2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41220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559281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248701</v>
      </c>
      <c r="D16" s="182">
        <f t="shared" si="0"/>
        <v>2.2999999999999998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462004</v>
      </c>
      <c r="D17" s="182">
        <f t="shared" si="0"/>
        <v>4.2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235441</v>
      </c>
      <c r="D18" s="182">
        <f t="shared" si="0"/>
        <v>2.1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98998</v>
      </c>
      <c r="D19" s="182">
        <f t="shared" si="0"/>
        <v>0.9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746338</v>
      </c>
      <c r="D20" s="182">
        <f t="shared" si="0"/>
        <v>6.8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595206</v>
      </c>
      <c r="D21" s="182">
        <f t="shared" si="0"/>
        <v>5.4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47182</v>
      </c>
      <c r="D25" s="182">
        <f t="shared" si="0"/>
        <v>0.4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259376.15</v>
      </c>
      <c r="D27" s="182">
        <f t="shared" si="0"/>
        <v>2.4</v>
      </c>
    </row>
    <row r="28" spans="1:4" x14ac:dyDescent="0.2">
      <c r="B28" s="187" t="s">
        <v>717</v>
      </c>
      <c r="C28" s="180">
        <f>SUM(C10:C27)</f>
        <v>10957173.15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10957173.15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175000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5007660</v>
      </c>
      <c r="D35" s="182">
        <f t="shared" ref="D35:D40" si="1">ROUND((C35/$C$41)*100,1)</f>
        <v>46.1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147534.54999999981</v>
      </c>
      <c r="D36" s="182">
        <f t="shared" si="1"/>
        <v>1.4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4683813</v>
      </c>
      <c r="D37" s="182">
        <f t="shared" si="1"/>
        <v>43.1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75646</v>
      </c>
      <c r="D38" s="182">
        <f t="shared" si="1"/>
        <v>0.7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940694</v>
      </c>
      <c r="D39" s="182">
        <f t="shared" si="1"/>
        <v>8.6999999999999993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10855347.550000001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Winchester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2018-11-28T18:45:06Z</cp:lastPrinted>
  <dcterms:created xsi:type="dcterms:W3CDTF">1997-12-04T19:04:30Z</dcterms:created>
  <dcterms:modified xsi:type="dcterms:W3CDTF">2018-11-28T18:48:37Z</dcterms:modified>
</cp:coreProperties>
</file>