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-15" yWindow="-15" windowWidth="12600" windowHeight="1239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L247" i="1" s="1"/>
  <c r="D39" i="13"/>
  <c r="F13" i="13"/>
  <c r="G13" i="13"/>
  <c r="L206" i="1"/>
  <c r="L224" i="1"/>
  <c r="L242" i="1"/>
  <c r="F16" i="13"/>
  <c r="G16" i="13"/>
  <c r="L209" i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F7" i="13"/>
  <c r="G7" i="13"/>
  <c r="L203" i="1"/>
  <c r="L221" i="1"/>
  <c r="L239" i="1"/>
  <c r="F12" i="13"/>
  <c r="G12" i="13"/>
  <c r="L205" i="1"/>
  <c r="C18" i="10" s="1"/>
  <c r="L223" i="1"/>
  <c r="L241" i="1"/>
  <c r="F14" i="13"/>
  <c r="G14" i="13"/>
  <c r="L207" i="1"/>
  <c r="L225" i="1"/>
  <c r="L243" i="1"/>
  <c r="F15" i="13"/>
  <c r="G15" i="13"/>
  <c r="L208" i="1"/>
  <c r="C21" i="10" s="1"/>
  <c r="L226" i="1"/>
  <c r="L244" i="1"/>
  <c r="F17" i="13"/>
  <c r="G17" i="13"/>
  <c r="L251" i="1"/>
  <c r="F18" i="13"/>
  <c r="G18" i="13"/>
  <c r="L252" i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L261" i="1"/>
  <c r="L341" i="1"/>
  <c r="L342" i="1"/>
  <c r="L255" i="1"/>
  <c r="L336" i="1"/>
  <c r="C11" i="13"/>
  <c r="C10" i="13"/>
  <c r="C9" i="13"/>
  <c r="L361" i="1"/>
  <c r="L362" i="1" s="1"/>
  <c r="B4" i="12"/>
  <c r="B36" i="12"/>
  <c r="C36" i="12"/>
  <c r="B40" i="12"/>
  <c r="C40" i="12"/>
  <c r="B27" i="12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F663" i="1" s="1"/>
  <c r="C40" i="10"/>
  <c r="F60" i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1" i="10"/>
  <c r="C12" i="10"/>
  <c r="C13" i="10"/>
  <c r="C15" i="10"/>
  <c r="C16" i="10"/>
  <c r="C17" i="10"/>
  <c r="C19" i="10"/>
  <c r="C20" i="10"/>
  <c r="L250" i="1"/>
  <c r="L332" i="1"/>
  <c r="L254" i="1"/>
  <c r="C25" i="10"/>
  <c r="L268" i="1"/>
  <c r="L269" i="1"/>
  <c r="L349" i="1"/>
  <c r="L350" i="1"/>
  <c r="I665" i="1"/>
  <c r="I670" i="1"/>
  <c r="F661" i="1"/>
  <c r="G661" i="1"/>
  <c r="H661" i="1"/>
  <c r="G662" i="1"/>
  <c r="H662" i="1"/>
  <c r="I669" i="1"/>
  <c r="C42" i="10"/>
  <c r="C3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2" i="2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C61" i="2"/>
  <c r="C62" i="2" s="1"/>
  <c r="D61" i="2"/>
  <c r="E61" i="2"/>
  <c r="F61" i="2"/>
  <c r="C66" i="2"/>
  <c r="C67" i="2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C78" i="2" s="1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E85" i="2"/>
  <c r="F85" i="2"/>
  <c r="C87" i="2"/>
  <c r="E87" i="2"/>
  <c r="F87" i="2"/>
  <c r="C88" i="2"/>
  <c r="D88" i="2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09" i="2"/>
  <c r="C110" i="2"/>
  <c r="E110" i="2"/>
  <c r="C111" i="2"/>
  <c r="E111" i="2"/>
  <c r="C112" i="2"/>
  <c r="E112" i="2"/>
  <c r="C113" i="2"/>
  <c r="E113" i="2"/>
  <c r="C114" i="2"/>
  <c r="E114" i="2"/>
  <c r="D115" i="2"/>
  <c r="F115" i="2"/>
  <c r="G115" i="2"/>
  <c r="C118" i="2"/>
  <c r="E118" i="2"/>
  <c r="C119" i="2"/>
  <c r="E119" i="2"/>
  <c r="E120" i="2"/>
  <c r="E121" i="2"/>
  <c r="C122" i="2"/>
  <c r="E122" i="2"/>
  <c r="C123" i="2"/>
  <c r="E123" i="2"/>
  <c r="C124" i="2"/>
  <c r="E124" i="2"/>
  <c r="C125" i="2"/>
  <c r="E125" i="2"/>
  <c r="D127" i="2"/>
  <c r="D128" i="2" s="1"/>
  <c r="F128" i="2"/>
  <c r="G128" i="2"/>
  <c r="C130" i="2"/>
  <c r="E130" i="2"/>
  <c r="F130" i="2"/>
  <c r="D134" i="2"/>
  <c r="D144" i="2" s="1"/>
  <c r="D145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19" i="1"/>
  <c r="H19" i="1"/>
  <c r="I19" i="1"/>
  <c r="F32" i="1"/>
  <c r="F52" i="1" s="1"/>
  <c r="G32" i="1"/>
  <c r="H32" i="1"/>
  <c r="I32" i="1"/>
  <c r="H617" i="1"/>
  <c r="G52" i="1"/>
  <c r="H618" i="1" s="1"/>
  <c r="H51" i="1"/>
  <c r="H52" i="1" s="1"/>
  <c r="H619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F257" i="1"/>
  <c r="F271" i="1" s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I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I460" i="1"/>
  <c r="I461" i="1" s="1"/>
  <c r="H642" i="1" s="1"/>
  <c r="F461" i="1"/>
  <c r="G461" i="1"/>
  <c r="H640" i="1" s="1"/>
  <c r="H461" i="1"/>
  <c r="F470" i="1"/>
  <c r="G470" i="1"/>
  <c r="H470" i="1"/>
  <c r="I470" i="1"/>
  <c r="J470" i="1"/>
  <c r="F474" i="1"/>
  <c r="G474" i="1"/>
  <c r="H474" i="1"/>
  <c r="I474" i="1"/>
  <c r="J474" i="1"/>
  <c r="K495" i="1"/>
  <c r="K496" i="1"/>
  <c r="K497" i="1"/>
  <c r="K498" i="1"/>
  <c r="K499" i="1"/>
  <c r="K500" i="1"/>
  <c r="K501" i="1"/>
  <c r="K502" i="1"/>
  <c r="K503" i="1"/>
  <c r="F517" i="1"/>
  <c r="G517" i="1"/>
  <c r="H517" i="1"/>
  <c r="I517" i="1"/>
  <c r="F524" i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L614" i="1"/>
  <c r="G617" i="1"/>
  <c r="J617" i="1" s="1"/>
  <c r="G618" i="1"/>
  <c r="G619" i="1"/>
  <c r="G620" i="1"/>
  <c r="G622" i="1"/>
  <c r="G623" i="1"/>
  <c r="G624" i="1"/>
  <c r="G625" i="1"/>
  <c r="H627" i="1"/>
  <c r="H628" i="1"/>
  <c r="H629" i="1"/>
  <c r="H630" i="1"/>
  <c r="H631" i="1"/>
  <c r="H632" i="1"/>
  <c r="H633" i="1"/>
  <c r="G634" i="1"/>
  <c r="H634" i="1"/>
  <c r="H635" i="1"/>
  <c r="H636" i="1"/>
  <c r="H637" i="1"/>
  <c r="H638" i="1"/>
  <c r="G639" i="1"/>
  <c r="H639" i="1"/>
  <c r="G641" i="1"/>
  <c r="H641" i="1"/>
  <c r="G643" i="1"/>
  <c r="H643" i="1"/>
  <c r="G644" i="1"/>
  <c r="H644" i="1"/>
  <c r="G645" i="1"/>
  <c r="H645" i="1"/>
  <c r="G649" i="1"/>
  <c r="J649" i="1" s="1"/>
  <c r="G650" i="1"/>
  <c r="G651" i="1"/>
  <c r="J651" i="1" s="1"/>
  <c r="G652" i="1"/>
  <c r="H652" i="1"/>
  <c r="G653" i="1"/>
  <c r="H653" i="1"/>
  <c r="G654" i="1"/>
  <c r="H654" i="1"/>
  <c r="H655" i="1"/>
  <c r="F192" i="1"/>
  <c r="L256" i="1"/>
  <c r="K257" i="1"/>
  <c r="K271" i="1" s="1"/>
  <c r="I257" i="1"/>
  <c r="I271" i="1" s="1"/>
  <c r="G257" i="1"/>
  <c r="G271" i="1" s="1"/>
  <c r="G164" i="2"/>
  <c r="C18" i="2"/>
  <c r="C26" i="10"/>
  <c r="L328" i="1"/>
  <c r="L351" i="1"/>
  <c r="L290" i="1"/>
  <c r="A31" i="12"/>
  <c r="C70" i="2"/>
  <c r="A40" i="12"/>
  <c r="D62" i="2"/>
  <c r="D63" i="2" s="1"/>
  <c r="D18" i="13"/>
  <c r="C18" i="13" s="1"/>
  <c r="D15" i="13"/>
  <c r="C15" i="13" s="1"/>
  <c r="D7" i="13"/>
  <c r="C7" i="13" s="1"/>
  <c r="D18" i="2"/>
  <c r="D17" i="13"/>
  <c r="C17" i="13" s="1"/>
  <c r="D6" i="13"/>
  <c r="C6" i="13" s="1"/>
  <c r="C91" i="2"/>
  <c r="F78" i="2"/>
  <c r="F81" i="2" s="1"/>
  <c r="D31" i="2"/>
  <c r="D50" i="2"/>
  <c r="G157" i="2"/>
  <c r="F18" i="2"/>
  <c r="G161" i="2"/>
  <c r="G156" i="2"/>
  <c r="E115" i="2"/>
  <c r="E103" i="2"/>
  <c r="D91" i="2"/>
  <c r="E62" i="2"/>
  <c r="E63" i="2" s="1"/>
  <c r="E31" i="2"/>
  <c r="G62" i="2"/>
  <c r="D29" i="13"/>
  <c r="C29" i="13" s="1"/>
  <c r="D19" i="13"/>
  <c r="C19" i="13" s="1"/>
  <c r="D14" i="13"/>
  <c r="C14" i="13" s="1"/>
  <c r="E13" i="13"/>
  <c r="C13" i="13" s="1"/>
  <c r="E78" i="2"/>
  <c r="E81" i="2" s="1"/>
  <c r="L427" i="1"/>
  <c r="J257" i="1"/>
  <c r="J271" i="1" s="1"/>
  <c r="H112" i="1"/>
  <c r="J641" i="1"/>
  <c r="J639" i="1"/>
  <c r="K605" i="1"/>
  <c r="G648" i="1" s="1"/>
  <c r="J571" i="1"/>
  <c r="K571" i="1"/>
  <c r="L433" i="1"/>
  <c r="L419" i="1"/>
  <c r="D81" i="2"/>
  <c r="I169" i="1"/>
  <c r="H169" i="1"/>
  <c r="G552" i="1"/>
  <c r="J644" i="1"/>
  <c r="J643" i="1"/>
  <c r="J476" i="1"/>
  <c r="H626" i="1" s="1"/>
  <c r="H476" i="1"/>
  <c r="H624" i="1" s="1"/>
  <c r="J624" i="1" s="1"/>
  <c r="F476" i="1"/>
  <c r="H622" i="1" s="1"/>
  <c r="J622" i="1" s="1"/>
  <c r="I476" i="1"/>
  <c r="H625" i="1" s="1"/>
  <c r="J625" i="1" s="1"/>
  <c r="G476" i="1"/>
  <c r="H623" i="1" s="1"/>
  <c r="J623" i="1" s="1"/>
  <c r="G338" i="1"/>
  <c r="G352" i="1" s="1"/>
  <c r="F169" i="1"/>
  <c r="J140" i="1"/>
  <c r="F571" i="1"/>
  <c r="I552" i="1"/>
  <c r="K549" i="1"/>
  <c r="K550" i="1"/>
  <c r="G22" i="2"/>
  <c r="K598" i="1"/>
  <c r="G647" i="1" s="1"/>
  <c r="K545" i="1"/>
  <c r="J552" i="1"/>
  <c r="H552" i="1"/>
  <c r="C29" i="10"/>
  <c r="I661" i="1"/>
  <c r="H140" i="1"/>
  <c r="L401" i="1"/>
  <c r="C139" i="2" s="1"/>
  <c r="L393" i="1"/>
  <c r="A13" i="12"/>
  <c r="F22" i="13"/>
  <c r="H25" i="13"/>
  <c r="C25" i="13" s="1"/>
  <c r="J634" i="1"/>
  <c r="H571" i="1"/>
  <c r="L560" i="1"/>
  <c r="J545" i="1"/>
  <c r="H338" i="1"/>
  <c r="H352" i="1" s="1"/>
  <c r="F338" i="1"/>
  <c r="F352" i="1" s="1"/>
  <c r="G192" i="1"/>
  <c r="H192" i="1"/>
  <c r="E128" i="2"/>
  <c r="F552" i="1"/>
  <c r="C35" i="10"/>
  <c r="L309" i="1"/>
  <c r="E16" i="13"/>
  <c r="J655" i="1"/>
  <c r="J645" i="1"/>
  <c r="L570" i="1"/>
  <c r="I571" i="1"/>
  <c r="I545" i="1"/>
  <c r="J636" i="1"/>
  <c r="G36" i="2"/>
  <c r="L565" i="1"/>
  <c r="G545" i="1"/>
  <c r="L545" i="1"/>
  <c r="H545" i="1"/>
  <c r="K551" i="1"/>
  <c r="K552" i="1" s="1"/>
  <c r="C22" i="13"/>
  <c r="C138" i="2"/>
  <c r="C16" i="13"/>
  <c r="H33" i="13"/>
  <c r="I446" i="1" l="1"/>
  <c r="G642" i="1" s="1"/>
  <c r="E8" i="13"/>
  <c r="C8" i="13" s="1"/>
  <c r="C120" i="2"/>
  <c r="D12" i="13"/>
  <c r="C12" i="13" s="1"/>
  <c r="C121" i="2"/>
  <c r="C128" i="2" s="1"/>
  <c r="J640" i="1"/>
  <c r="H660" i="1"/>
  <c r="H664" i="1" s="1"/>
  <c r="H672" i="1" s="1"/>
  <c r="C6" i="10" s="1"/>
  <c r="C10" i="10"/>
  <c r="H257" i="1"/>
  <c r="H271" i="1" s="1"/>
  <c r="L229" i="1"/>
  <c r="G660" i="1" s="1"/>
  <c r="G664" i="1" s="1"/>
  <c r="C109" i="2"/>
  <c r="C115" i="2" s="1"/>
  <c r="H647" i="1"/>
  <c r="J647" i="1" s="1"/>
  <c r="F662" i="1"/>
  <c r="I662" i="1" s="1"/>
  <c r="D5" i="13"/>
  <c r="C5" i="13" s="1"/>
  <c r="L211" i="1"/>
  <c r="F660" i="1" s="1"/>
  <c r="C81" i="2"/>
  <c r="F112" i="1"/>
  <c r="C36" i="10" s="1"/>
  <c r="C56" i="2"/>
  <c r="C63" i="2" s="1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E145" i="2"/>
  <c r="L338" i="1"/>
  <c r="L352" i="1" s="1"/>
  <c r="G633" i="1" s="1"/>
  <c r="J633" i="1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H667" i="1"/>
  <c r="F31" i="13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J51" i="1"/>
  <c r="G16" i="2"/>
  <c r="J19" i="1"/>
  <c r="G621" i="1" s="1"/>
  <c r="F33" i="13"/>
  <c r="D31" i="13"/>
  <c r="C31" i="13" s="1"/>
  <c r="G18" i="2"/>
  <c r="F545" i="1"/>
  <c r="H434" i="1"/>
  <c r="J620" i="1"/>
  <c r="J619" i="1"/>
  <c r="D103" i="2"/>
  <c r="D104" i="2" s="1"/>
  <c r="I140" i="1"/>
  <c r="I193" i="1" s="1"/>
  <c r="G630" i="1" s="1"/>
  <c r="J630" i="1" s="1"/>
  <c r="A22" i="12"/>
  <c r="H646" i="1"/>
  <c r="G50" i="2"/>
  <c r="G51" i="2" s="1"/>
  <c r="H648" i="1"/>
  <c r="J648" i="1" s="1"/>
  <c r="J652" i="1"/>
  <c r="J642" i="1"/>
  <c r="G571" i="1"/>
  <c r="I434" i="1"/>
  <c r="G434" i="1"/>
  <c r="E104" i="2"/>
  <c r="I663" i="1"/>
  <c r="C27" i="10"/>
  <c r="G635" i="1"/>
  <c r="J635" i="1" s="1"/>
  <c r="E33" i="13" l="1"/>
  <c r="D35" i="13" s="1"/>
  <c r="C145" i="2"/>
  <c r="C28" i="10"/>
  <c r="D22" i="10" s="1"/>
  <c r="G667" i="1"/>
  <c r="G672" i="1"/>
  <c r="C5" i="10" s="1"/>
  <c r="F664" i="1"/>
  <c r="I660" i="1"/>
  <c r="I664" i="1" s="1"/>
  <c r="I672" i="1" s="1"/>
  <c r="C7" i="10" s="1"/>
  <c r="L257" i="1"/>
  <c r="L271" i="1" s="1"/>
  <c r="G632" i="1" s="1"/>
  <c r="J632" i="1" s="1"/>
  <c r="C104" i="2"/>
  <c r="C51" i="2"/>
  <c r="G631" i="1"/>
  <c r="J631" i="1" s="1"/>
  <c r="D33" i="13"/>
  <c r="D36" i="13" s="1"/>
  <c r="J646" i="1"/>
  <c r="G193" i="1"/>
  <c r="G628" i="1" s="1"/>
  <c r="J628" i="1" s="1"/>
  <c r="G626" i="1"/>
  <c r="J626" i="1" s="1"/>
  <c r="J52" i="1"/>
  <c r="H621" i="1" s="1"/>
  <c r="J621" i="1" s="1"/>
  <c r="C38" i="10"/>
  <c r="D12" i="10" l="1"/>
  <c r="D27" i="10"/>
  <c r="D24" i="10"/>
  <c r="D18" i="10"/>
  <c r="D17" i="10"/>
  <c r="D10" i="10"/>
  <c r="D26" i="10"/>
  <c r="C30" i="10"/>
  <c r="D16" i="10"/>
  <c r="D23" i="10"/>
  <c r="D20" i="10"/>
  <c r="D15" i="10"/>
  <c r="D25" i="10"/>
  <c r="D19" i="10"/>
  <c r="D13" i="10"/>
  <c r="D11" i="10"/>
  <c r="D21" i="10"/>
  <c r="F672" i="1"/>
  <c r="C4" i="10" s="1"/>
  <c r="F667" i="1"/>
  <c r="I667" i="1"/>
  <c r="H656" i="1"/>
  <c r="C41" i="10"/>
  <c r="D38" i="10" s="1"/>
  <c r="D28" i="10" l="1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<sst xmlns="http://schemas.openxmlformats.org/spreadsheetml/2006/main" count="3957" uniqueCount="913">
  <si>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</si>
  <si>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</si>
  <si>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</si>
  <si>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</si>
  <si>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</si>
  <si>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</si>
  <si>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</si>
  <si>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</si>
  <si>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</si>
  <si>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</si>
  <si>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</si>
  <si>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</si>
  <si>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</si>
  <si>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</si>
  <si>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</si>
  <si>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</si>
  <si>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</si>
  <si>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</si>
  <si>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</si>
  <si>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</si>
  <si>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</si>
  <si>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</si>
  <si>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</si>
  <si>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</si>
  <si>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</si>
  <si>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</si>
  <si>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</si>
  <si>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</si>
  <si>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</si>
  <si>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</si>
  <si>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</si>
  <si>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</si>
  <si>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</si>
  <si>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</si>
  <si>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</si>
  <si>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</si>
  <si>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</si>
  <si>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</si>
  <si>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</si>
  <si>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</si>
  <si>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</si>
  <si>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</si>
  <si>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</si>
  <si>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</si>
  <si>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</si>
  <si>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</si>
  <si>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</si>
  <si>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</si>
  <si>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</si>
  <si>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</si>
  <si>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</si>
  <si>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</si>
  <si>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</si>
  <si>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</si>
  <si>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</si>
  <si>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</si>
  <si>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</si>
  <si>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</si>
  <si>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</si>
  <si>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</si>
  <si>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</si>
  <si>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</si>
  <si>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</si>
  <si>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</si>
  <si>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</si>
  <si>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</si>
  <si>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</si>
  <si>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</si>
  <si>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</si>
  <si>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</si>
  <si>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</si>
  <si>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</si>
  <si>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</si>
  <si>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</si>
  <si>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</si>
  <si>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</si>
  <si>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</si>
  <si>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</si>
  <si>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</si>
  <si>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</si>
  <si>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</si>
  <si>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</si>
  <si>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</si>
  <si>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</si>
  <si>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</si>
  <si>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</si>
  <si>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</si>
  <si>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</si>
  <si>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</si>
  <si>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</si>
  <si>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</si>
  <si>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</si>
  <si>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</si>
  <si>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</si>
  <si>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</si>
  <si>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</si>
  <si>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</si>
  <si>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</si>
  <si>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</si>
  <si>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</si>
  <si>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</si>
  <si>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</si>
  <si>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</si>
  <si>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</si>
  <si>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</si>
  <si>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</si>
  <si>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</si>
  <si>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</si>
  <si>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</si>
  <si>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</si>
  <si>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</si>
  <si>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</si>
  <si>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</si>
  <si>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</si>
  <si>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</si>
  <si>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</si>
  <si>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</si>
  <si>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</si>
  <si>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</si>
  <si>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</si>
  <si>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</si>
  <si>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</si>
  <si>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</si>
  <si>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</si>
  <si>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</si>
  <si>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</si>
  <si>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</si>
  <si>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</si>
  <si>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</si>
  <si>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</si>
  <si>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</si>
  <si>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</si>
  <si>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</si>
  <si>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</si>
  <si>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</si>
  <si>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</si>
  <si>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</si>
  <si>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</si>
  <si>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</si>
  <si>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</si>
  <si>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</si>
  <si>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</si>
  <si>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</si>
  <si>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</si>
  <si>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</si>
  <si>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</si>
  <si>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</si>
  <si>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</si>
  <si>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</si>
  <si>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</si>
  <si>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</si>
  <si>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</si>
  <si>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</si>
  <si>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</si>
  <si>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</si>
  <si>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</si>
  <si>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</si>
  <si>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</si>
  <si>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</si>
  <si>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</si>
  <si>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</si>
  <si>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</si>
  <si>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</si>
  <si>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</si>
  <si>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</si>
  <si>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</si>
  <si>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</si>
  <si>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</si>
  <si>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</si>
  <si>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</si>
  <si>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</si>
  <si>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</si>
  <si>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</si>
  <si>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</si>
  <si>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</si>
  <si>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</si>
  <si>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</si>
  <si>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</si>
  <si>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</si>
  <si>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</si>
  <si>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</si>
  <si>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</si>
  <si>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</si>
  <si>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</si>
  <si>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</si>
  <si>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</si>
  <si>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</si>
  <si>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</si>
  <si>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</si>
  <si>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</si>
  <si>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</si>
  <si>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</si>
  <si>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</si>
  <si>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</si>
  <si>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</si>
  <si>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</si>
  <si>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</si>
  <si>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</si>
  <si>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</si>
  <si>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</si>
  <si>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</si>
  <si>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</si>
  <si>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</si>
  <si>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</si>
  <si>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</si>
  <si>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</si>
  <si>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</si>
  <si>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</si>
  <si>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</si>
  <si>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</si>
  <si>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</si>
  <si>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</si>
  <si>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</si>
  <si>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</si>
  <si>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</si>
  <si>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</si>
  <si>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</si>
  <si>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</si>
  <si>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</si>
  <si>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</si>
  <si>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</si>
  <si>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</si>
  <si>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</si>
  <si>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</si>
  <si>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</si>
  <si>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</si>
  <si>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</si>
  <si>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</si>
  <si>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</si>
  <si>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</si>
  <si>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</si>
  <si>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</si>
  <si>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</si>
  <si>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</si>
  <si>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</si>
  <si>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</si>
  <si>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</si>
  <si>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</si>
  <si>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</si>
  <si>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</si>
  <si>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</si>
  <si>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</si>
  <si>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</si>
  <si>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</si>
  <si>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</si>
  <si>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</si>
  <si>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</si>
  <si>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</si>
  <si>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</si>
  <si>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</si>
  <si>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</si>
  <si>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</si>
  <si>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</si>
  <si>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</si>
  <si>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</si>
  <si>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</si>
  <si>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</si>
  <si>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</si>
  <si>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</si>
  <si>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</si>
  <si>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</si>
  <si>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</si>
  <si>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</si>
  <si>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</si>
  <si>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</si>
  <si>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</si>
  <si>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</si>
  <si>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</si>
  <si>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</si>
  <si>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</si>
  <si>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</si>
  <si>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</si>
  <si>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</si>
  <si>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</si>
  <si>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</si>
  <si>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</si>
  <si>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</si>
  <si>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</si>
  <si>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</si>
  <si>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</si>
  <si>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</si>
  <si>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</si>
  <si>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</si>
  <si>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</si>
  <si>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</si>
  <si>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</si>
  <si>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</si>
  <si>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</si>
  <si>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</si>
  <si>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</si>
  <si>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</si>
  <si>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</si>
  <si>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</si>
  <si>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</si>
  <si>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</si>
  <si>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</si>
  <si>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</si>
  <si>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</si>
  <si>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</si>
  <si>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</si>
  <si>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</si>
  <si>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</si>
  <si>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</si>
  <si>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</si>
  <si>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</si>
  <si>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</si>
  <si>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</si>
  <si>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</si>
  <si>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</si>
  <si>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</si>
  <si>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</si>
  <si>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</si>
  <si>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</si>
  <si>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</si>
  <si>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</si>
  <si>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</si>
  <si>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</si>
  <si>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</si>
  <si>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</si>
  <si>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</si>
  <si>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</si>
  <si>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</si>
  <si>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</si>
  <si>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</si>
  <si>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</si>
  <si>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</si>
  <si>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</si>
  <si>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</si>
  <si>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</si>
  <si>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</si>
  <si>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</si>
  <si>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</si>
  <si>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</si>
  <si>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</si>
  <si>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</si>
  <si>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</si>
  <si>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</si>
  <si>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</si>
  <si>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</si>
  <si>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</si>
  <si>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</si>
  <si>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</si>
  <si>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</si>
  <si>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</si>
  <si>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</si>
  <si>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</si>
  <si>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</si>
  <si>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</si>
  <si>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</si>
  <si>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</si>
  <si>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</si>
  <si>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</si>
  <si>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</si>
  <si>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</si>
  <si>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</si>
  <si>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</si>
  <si>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</si>
  <si>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</si>
  <si>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</si>
  <si>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</si>
  <si>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</si>
  <si>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</si>
  <si>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</si>
  <si>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</si>
  <si>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</si>
  <si>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</si>
  <si>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</si>
  <si>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</si>
  <si>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</si>
  <si>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</si>
  <si>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</si>
  <si>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</si>
  <si>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</si>
  <si>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</si>
  <si>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</si>
  <si>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</si>
  <si>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</si>
  <si>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</si>
  <si>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</si>
  <si>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</si>
  <si>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</si>
  <si>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</si>
  <si>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</si>
  <si>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</si>
  <si>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</si>
  <si>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</si>
  <si>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</si>
  <si>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</si>
  <si>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</si>
  <si>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</si>
  <si>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</si>
  <si>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</si>
  <si>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</si>
  <si>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</si>
  <si>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</si>
  <si>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</si>
  <si>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</si>
  <si>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</si>
  <si>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</si>
  <si>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</si>
  <si>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</si>
  <si>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</si>
  <si>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</si>
  <si>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</si>
  <si>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</si>
  <si>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</si>
  <si>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</si>
  <si>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</si>
  <si>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</si>
  <si>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</si>
  <si>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</si>
  <si>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</si>
  <si>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</si>
  <si>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</si>
  <si>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</si>
  <si>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</si>
  <si>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</si>
  <si>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</si>
  <si>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</si>
  <si>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</si>
  <si>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</si>
  <si>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</si>
  <si>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</si>
  <si>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</si>
  <si>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</si>
  <si>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</si>
  <si>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</si>
  <si>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</si>
  <si>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</si>
  <si>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</si>
  <si>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</si>
  <si>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</si>
  <si>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</si>
  <si>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</si>
  <si>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</si>
  <si>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</si>
  <si>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</si>
  <si>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</si>
  <si>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</si>
  <si>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</si>
  <si>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</si>
  <si>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</si>
  <si>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</si>
  <si>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</si>
  <si>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</si>
  <si>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</si>
  <si>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</si>
  <si>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</si>
  <si>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</si>
  <si>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</si>
  <si>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</si>
  <si>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</si>
  <si>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</si>
  <si>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</si>
  <si>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</si>
  <si>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</si>
  <si>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</si>
  <si>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</si>
  <si>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</si>
  <si>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</si>
  <si>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</si>
  <si>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</si>
  <si>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</si>
  <si>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</si>
  <si>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</si>
  <si>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</si>
  <si>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</si>
  <si>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</si>
  <si>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</si>
  <si>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</si>
  <si>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</si>
  <si>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</si>
  <si>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</si>
  <si>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</si>
  <si>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</si>
  <si>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</si>
  <si>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</si>
  <si>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</si>
  <si>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</si>
  <si>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</si>
  <si>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</si>
  <si>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</si>
  <si>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</si>
  <si>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</si>
  <si>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</si>
  <si>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</si>
  <si>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</si>
  <si>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</si>
  <si>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</si>
  <si>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</si>
  <si>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</si>
  <si>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</si>
  <si>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</si>
  <si>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</si>
  <si>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</si>
  <si>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</si>
  <si>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</si>
  <si>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</si>
  <si>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</si>
  <si>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</si>
  <si>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</si>
  <si>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</si>
  <si>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</si>
  <si>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</si>
  <si>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</si>
  <si>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</si>
  <si>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</si>
  <si>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</si>
  <si>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</si>
  <si>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</si>
  <si>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</si>
  <si>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</si>
  <si>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</si>
  <si>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</si>
  <si>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</si>
  <si>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</si>
  <si>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</si>
  <si>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</si>
  <si>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</si>
  <si>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</si>
  <si>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</si>
  <si>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</si>
  <si>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</si>
  <si>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</si>
  <si>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</si>
  <si>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</si>
  <si>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</si>
  <si>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</si>
  <si>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</si>
  <si>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</si>
  <si>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</si>
  <si>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</si>
  <si>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</si>
  <si>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</si>
  <si>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</si>
  <si>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</si>
  <si>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</si>
  <si>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</si>
  <si>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</si>
  <si>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</si>
  <si>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</si>
  <si>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</si>
  <si>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</si>
  <si>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</si>
  <si>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</si>
  <si>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</si>
  <si>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</si>
  <si>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</si>
  <si>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</si>
  <si>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</si>
  <si>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</si>
  <si>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</si>
  <si>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</si>
  <si>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</si>
  <si>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</si>
  <si>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</si>
  <si>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</si>
  <si>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</si>
  <si>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</si>
  <si>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</si>
  <si>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</si>
  <si>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</si>
  <si>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</si>
  <si>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</si>
  <si>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</si>
  <si>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</si>
  <si>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</si>
  <si>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</si>
  <si>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</si>
  <si>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</si>
  <si>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</si>
  <si>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</si>
  <si>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</si>
  <si>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</si>
  <si>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</si>
  <si>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</si>
  <si>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</si>
  <si>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</si>
  <si>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</si>
  <si>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</si>
  <si>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</si>
  <si>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</si>
  <si>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</si>
  <si>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</si>
  <si>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</si>
  <si>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</si>
  <si>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</si>
  <si>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</si>
  <si>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</si>
  <si>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</si>
  <si>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</si>
  <si>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</si>
  <si>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</si>
  <si>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</si>
  <si>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</si>
  <si>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</si>
  <si>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</si>
  <si>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</si>
  <si>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</si>
  <si>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</si>
  <si>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</si>
  <si>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</si>
  <si>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</si>
  <si>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</si>
  <si>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</si>
  <si>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</si>
  <si>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</si>
  <si>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</si>
  <si>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</si>
  <si>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</si>
  <si>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</si>
  <si>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</si>
  <si>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</si>
  <si>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</si>
  <si>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</si>
  <si>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</si>
  <si>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</si>
  <si>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</si>
  <si>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</si>
  <si>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</si>
  <si>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</si>
  <si>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</si>
  <si>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</si>
  <si>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</si>
  <si>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</si>
  <si>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</si>
  <si>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</si>
  <si>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</si>
  <si>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</si>
  <si>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</si>
  <si>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</si>
  <si>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</si>
  <si>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</si>
  <si>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</si>
  <si>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</si>
  <si>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</si>
  <si>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</si>
  <si>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</si>
  <si>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</si>
  <si>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</si>
  <si>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</si>
  <si>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</si>
  <si>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</si>
  <si>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</si>
  <si>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</si>
  <si>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</si>
  <si>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</si>
  <si>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</si>
  <si>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</si>
  <si>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</si>
  <si>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</si>
  <si>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</si>
  <si>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</si>
  <si>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</si>
  <si>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</si>
  <si>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</si>
  <si>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</si>
  <si>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</si>
  <si>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</si>
  <si>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</si>
  <si>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</si>
  <si>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</si>
  <si>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</si>
  <si>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</si>
  <si>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</si>
  <si>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</si>
  <si>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</si>
  <si>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</si>
  <si>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</si>
  <si>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</si>
  <si>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</si>
  <si>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</si>
  <si>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</si>
  <si>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</si>
  <si>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</si>
  <si>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</si>
  <si>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</si>
  <si>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</si>
  <si>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</si>
  <si>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</si>
  <si>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</si>
  <si>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</si>
  <si>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</si>
  <si>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</si>
  <si>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</si>
  <si>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</si>
  <si>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</si>
  <si>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</si>
  <si>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</si>
  <si>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</si>
  <si>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</si>
  <si>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</si>
  <si>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</si>
  <si>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</si>
  <si>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</si>
  <si>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</si>
  <si>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</si>
  <si>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</si>
  <si>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</si>
  <si>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</si>
  <si>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</si>
  <si>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</si>
  <si>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</si>
  <si>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</si>
  <si>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</si>
  <si>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</si>
  <si>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</si>
  <si>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</si>
  <si>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</si>
  <si>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</si>
  <si>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</si>
  <si>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</si>
  <si>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</si>
  <si>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</si>
  <si>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</si>
  <si>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</si>
  <si>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</si>
  <si>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</si>
  <si>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</si>
  <si>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</si>
  <si>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</si>
  <si>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</si>
  <si>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</si>
  <si>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</si>
  <si>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</si>
  <si>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</si>
  <si>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</si>
  <si>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</si>
  <si>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</si>
  <si>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</si>
  <si>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</si>
  <si>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</si>
  <si>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</si>
  <si>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</si>
  <si>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</si>
  <si>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</si>
  <si>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</si>
  <si>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</si>
  <si>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</si>
  <si>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</si>
  <si>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</si>
  <si>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</si>
  <si>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</si>
  <si>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</si>
  <si>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</si>
  <si>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</si>
  <si>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</si>
  <si>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</si>
  <si>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</si>
  <si>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</si>
  <si>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</si>
  <si>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</si>
  <si>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</si>
  <si>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</si>
  <si>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</si>
  <si>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</si>
  <si>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</si>
  <si>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</si>
  <si>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</si>
  <si>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</si>
  <si>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</si>
  <si>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</si>
  <si>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</si>
  <si>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</si>
  <si>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</si>
  <si>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</si>
  <si>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</si>
  <si>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</si>
  <si>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</si>
  <si>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</si>
  <si>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</si>
  <si>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</si>
  <si>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</si>
  <si>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</si>
  <si>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</si>
  <si>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</si>
  <si>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</si>
  <si>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</si>
  <si>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</si>
  <si>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</si>
  <si>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</si>
  <si>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</si>
  <si>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</si>
  <si>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</si>
  <si>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</si>
  <si>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</si>
  <si>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</si>
  <si>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</si>
  <si>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</si>
  <si>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</si>
  <si>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</si>
  <si>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</si>
  <si>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</si>
  <si>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</si>
  <si>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</si>
  <si>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</si>
  <si>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</si>
  <si>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</si>
  <si>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</si>
  <si>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</si>
  <si>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</si>
  <si>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</si>
  <si>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</si>
  <si>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</si>
  <si>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</si>
  <si>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</si>
  <si>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</si>
  <si>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</si>
  <si>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</si>
  <si>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</si>
  <si>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</si>
  <si>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</si>
  <si>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</si>
  <si>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</si>
  <si>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</si>
  <si>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</si>
  <si>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</si>
  <si>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</si>
  <si>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</si>
  <si>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</si>
  <si>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</si>
  <si>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</si>
  <si>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</si>
  <si>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</si>
  <si>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</si>
  <si>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</si>
  <si>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</si>
  <si>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</si>
  <si>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</si>
  <si>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</si>
  <si>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</si>
  <si>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</si>
  <si>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</si>
  <si>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</si>
  <si>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</si>
  <si>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</si>
  <si>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</si>
  <si>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</si>
  <si>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</si>
  <si>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</si>
  <si>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</si>
  <si>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</si>
  <si>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</si>
  <si>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</si>
  <si>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</si>
  <si>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</si>
  <si>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</si>
  <si>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</si>
  <si>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</si>
  <si>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</si>
  <si>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</si>
  <si>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</si>
  <si>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</si>
  <si>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</si>
  <si>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</si>
  <si>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</si>
  <si>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</si>
  <si>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</si>
  <si>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</si>
  <si>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</si>
  <si>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</si>
  <si>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</si>
  <si>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</si>
  <si>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</si>
  <si>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</si>
  <si>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</si>
  <si>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</si>
  <si>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</si>
  <si>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</si>
  <si>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</si>
  <si>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</si>
  <si>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</si>
  <si>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</si>
  <si>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</si>
  <si>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</si>
  <si>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</si>
  <si>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</si>
  <si>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</si>
  <si>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</si>
  <si>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</si>
  <si>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</si>
  <si>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</si>
  <si>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</si>
  <si>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</si>
  <si>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</si>
  <si>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</si>
  <si>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</si>
  <si>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</si>
  <si>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</si>
  <si>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</si>
  <si>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</si>
  <si>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</si>
  <si>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</si>
  <si>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</si>
  <si>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</si>
  <si>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</si>
  <si>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</si>
  <si>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</si>
  <si>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</si>
  <si>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</si>
  <si>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</si>
  <si>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</si>
  <si>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</si>
  <si>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</si>
  <si>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</si>
  <si>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</si>
  <si>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</si>
  <si>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</si>
  <si>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</si>
  <si>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</si>
  <si>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</si>
  <si>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</si>
  <si>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Windsor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</si>
</sst>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650" activePane="bottomRight" state="frozen"/>
      <selection pane="topRight" activeCell="F1" sqref="F1"/>
      <selection pane="bottomLeft" activeCell="A4" sqref="A4"/>
      <selection pane="bottomRight" activeCell="I669" sqref="I669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597</v>
      </c>
      <c r="C2" s="21">
        <v>579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v>10179</v>
      </c>
      <c r="G9" s="18"/>
      <c r="H9" s="18"/>
      <c r="I9" s="18"/>
      <c r="J9" s="67">
        <f>SUM(I439)</f>
        <v>0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/>
      <c r="G10" s="18"/>
      <c r="H10" s="18"/>
      <c r="I10" s="18"/>
      <c r="J10" s="67">
        <f>SUM(I440)</f>
        <v>50105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v>83973</v>
      </c>
      <c r="G13" s="18"/>
      <c r="H13" s="18"/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94152</v>
      </c>
      <c r="G19" s="41">
        <f>SUM(G9:G18)</f>
        <v>0</v>
      </c>
      <c r="H19" s="41">
        <f>SUM(H9:H18)</f>
        <v>0</v>
      </c>
      <c r="I19" s="41">
        <f>SUM(I9:I18)</f>
        <v>0</v>
      </c>
      <c r="J19" s="41">
        <f>SUM(J9:J18)</f>
        <v>50105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/>
      <c r="G22" s="18"/>
      <c r="H22" s="18"/>
      <c r="I22" s="18"/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/>
      <c r="G24" s="18"/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/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/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/>
      <c r="G31" s="18"/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0</v>
      </c>
      <c r="G32" s="41">
        <f>SUM(G22:G31)</f>
        <v>0</v>
      </c>
      <c r="H32" s="41">
        <f>SUM(H22:H31)</f>
        <v>0</v>
      </c>
      <c r="I32" s="41">
        <f>SUM(I22:I31)</f>
        <v>0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/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/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/>
      <c r="J48" s="13">
        <f>SUM(I459)</f>
        <v>50105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94152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94152</v>
      </c>
      <c r="G51" s="41">
        <f>SUM(G35:G50)</f>
        <v>0</v>
      </c>
      <c r="H51" s="41">
        <f>SUM(H35:H50)</f>
        <v>0</v>
      </c>
      <c r="I51" s="41">
        <f>SUM(I35:I50)</f>
        <v>0</v>
      </c>
      <c r="J51" s="41">
        <f>SUM(J35:J50)</f>
        <v>50105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94152</v>
      </c>
      <c r="G52" s="41">
        <f>G51+G32</f>
        <v>0</v>
      </c>
      <c r="H52" s="41">
        <f>H51+H32</f>
        <v>0</v>
      </c>
      <c r="I52" s="41">
        <f>I51+I32</f>
        <v>0</v>
      </c>
      <c r="J52" s="41">
        <f>J51+J32</f>
        <v>50105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v>126248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126248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/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/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/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/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0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/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256</v>
      </c>
      <c r="G96" s="18"/>
      <c r="H96" s="18"/>
      <c r="I96" s="18"/>
      <c r="J96" s="18"/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/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/>
      <c r="G98" s="24" t="s">
        <v>286</v>
      </c>
      <c r="H98" s="18"/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/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/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/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/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256</v>
      </c>
      <c r="G111" s="41">
        <f>SUM(G96:G110)</f>
        <v>0</v>
      </c>
      <c r="H111" s="41">
        <f>SUM(H96:H110)</f>
        <v>0</v>
      </c>
      <c r="I111" s="41">
        <f>SUM(I96:I110)</f>
        <v>0</v>
      </c>
      <c r="J111" s="41">
        <f>SUM(J96:J110)</f>
        <v>0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126504</v>
      </c>
      <c r="G112" s="41">
        <f>G60+G111</f>
        <v>0</v>
      </c>
      <c r="H112" s="41">
        <f>H60+H79+H94+H111</f>
        <v>0</v>
      </c>
      <c r="I112" s="41">
        <f>I60+I111</f>
        <v>0</v>
      </c>
      <c r="J112" s="41">
        <f>J60+J111</f>
        <v>0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>
        <v>64408</v>
      </c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57725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122133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/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/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/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0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122133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/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/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/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/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/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0</v>
      </c>
      <c r="G162" s="41">
        <f>SUM(G150:G161)</f>
        <v>0</v>
      </c>
      <c r="H162" s="41">
        <f>SUM(H150:H161)</f>
        <v>0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0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/>
      <c r="H179" s="18"/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0</v>
      </c>
      <c r="H183" s="41">
        <f>SUM(H179:H182)</f>
        <v>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0</v>
      </c>
      <c r="H192" s="41">
        <f>+H183+SUM(H188:H191)</f>
        <v>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248637</v>
      </c>
      <c r="G193" s="47">
        <f>G112+G140+G169+G192</f>
        <v>0</v>
      </c>
      <c r="H193" s="47">
        <f>H112+H140+H169+H192</f>
        <v>0</v>
      </c>
      <c r="I193" s="47">
        <f>I112+I140+I169+I192</f>
        <v>0</v>
      </c>
      <c r="J193" s="47">
        <f>J112+J140+J192</f>
        <v>0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/>
      <c r="G197" s="18"/>
      <c r="H197" s="18">
        <v>117982</v>
      </c>
      <c r="I197" s="18"/>
      <c r="J197" s="18"/>
      <c r="K197" s="18"/>
      <c r="L197" s="19">
        <f>SUM(F197:K197)</f>
        <v>117982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/>
      <c r="G198" s="18"/>
      <c r="H198" s="18"/>
      <c r="I198" s="18"/>
      <c r="J198" s="18"/>
      <c r="K198" s="18"/>
      <c r="L198" s="19">
        <f>SUM(F198:K198)</f>
        <v>0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/>
      <c r="G202" s="18"/>
      <c r="H202" s="18"/>
      <c r="I202" s="18"/>
      <c r="J202" s="18"/>
      <c r="K202" s="18"/>
      <c r="L202" s="19">
        <f t="shared" ref="L202:L208" si="0">SUM(F202:K202)</f>
        <v>0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/>
      <c r="G203" s="18"/>
      <c r="H203" s="18"/>
      <c r="I203" s="18"/>
      <c r="J203" s="18"/>
      <c r="K203" s="18"/>
      <c r="L203" s="19">
        <f t="shared" si="0"/>
        <v>0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/>
      <c r="G204" s="18"/>
      <c r="H204" s="18">
        <v>7607</v>
      </c>
      <c r="I204" s="18"/>
      <c r="J204" s="18"/>
      <c r="K204" s="18"/>
      <c r="L204" s="19">
        <f t="shared" si="0"/>
        <v>7607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/>
      <c r="G207" s="18"/>
      <c r="H207" s="18"/>
      <c r="I207" s="18"/>
      <c r="J207" s="18"/>
      <c r="K207" s="18"/>
      <c r="L207" s="19">
        <f t="shared" si="0"/>
        <v>0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/>
      <c r="G208" s="18"/>
      <c r="H208" s="18">
        <v>3903</v>
      </c>
      <c r="I208" s="18"/>
      <c r="J208" s="18"/>
      <c r="K208" s="18"/>
      <c r="L208" s="19">
        <f t="shared" si="0"/>
        <v>3903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0</v>
      </c>
      <c r="G211" s="41">
        <f t="shared" si="1"/>
        <v>0</v>
      </c>
      <c r="H211" s="41">
        <f t="shared" si="1"/>
        <v>129492</v>
      </c>
      <c r="I211" s="41">
        <f t="shared" si="1"/>
        <v>0</v>
      </c>
      <c r="J211" s="41">
        <f t="shared" si="1"/>
        <v>0</v>
      </c>
      <c r="K211" s="41">
        <f t="shared" si="1"/>
        <v>0</v>
      </c>
      <c r="L211" s="41">
        <f t="shared" si="1"/>
        <v>129492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>
        <v>50489</v>
      </c>
      <c r="I215" s="18"/>
      <c r="J215" s="18"/>
      <c r="K215" s="18"/>
      <c r="L215" s="19">
        <f>SUM(F215:K215)</f>
        <v>50489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>
        <v>3255</v>
      </c>
      <c r="I222" s="18"/>
      <c r="J222" s="18"/>
      <c r="K222" s="18"/>
      <c r="L222" s="19">
        <f t="shared" si="2"/>
        <v>3255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>
        <v>1670</v>
      </c>
      <c r="I226" s="18"/>
      <c r="J226" s="18"/>
      <c r="K226" s="18"/>
      <c r="L226" s="19">
        <f t="shared" si="2"/>
        <v>1670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55414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55414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/>
      <c r="G233" s="18"/>
      <c r="H233" s="18">
        <v>93129</v>
      </c>
      <c r="I233" s="18"/>
      <c r="J233" s="18"/>
      <c r="K233" s="18"/>
      <c r="L233" s="19">
        <f>SUM(F233:K233)</f>
        <v>93129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/>
      <c r="G240" s="18"/>
      <c r="H240" s="18">
        <v>6004</v>
      </c>
      <c r="I240" s="18"/>
      <c r="J240" s="18"/>
      <c r="K240" s="18"/>
      <c r="L240" s="19">
        <f t="shared" si="4"/>
        <v>6004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/>
      <c r="G244" s="18"/>
      <c r="H244" s="18">
        <v>3081</v>
      </c>
      <c r="I244" s="18"/>
      <c r="J244" s="18"/>
      <c r="K244" s="18"/>
      <c r="L244" s="19">
        <f t="shared" si="4"/>
        <v>3081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102214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102214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0</v>
      </c>
      <c r="G257" s="41">
        <f t="shared" si="8"/>
        <v>0</v>
      </c>
      <c r="H257" s="41">
        <f t="shared" si="8"/>
        <v>287120</v>
      </c>
      <c r="I257" s="41">
        <f t="shared" si="8"/>
        <v>0</v>
      </c>
      <c r="J257" s="41">
        <f t="shared" si="8"/>
        <v>0</v>
      </c>
      <c r="K257" s="41">
        <f t="shared" si="8"/>
        <v>0</v>
      </c>
      <c r="L257" s="41">
        <f t="shared" si="8"/>
        <v>287120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/>
      <c r="L260" s="19">
        <f>SUM(F260:K260)</f>
        <v>0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/>
      <c r="L261" s="19">
        <f>SUM(F261:K261)</f>
        <v>0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/>
      <c r="L263" s="19">
        <f>SUM(F263:K263)</f>
        <v>0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/>
      <c r="L264" s="19">
        <f t="shared" ref="L264:L270" si="9">SUM(F264:K264)</f>
        <v>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0</v>
      </c>
      <c r="L270" s="41">
        <f t="shared" si="9"/>
        <v>0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0</v>
      </c>
      <c r="G271" s="42">
        <f t="shared" si="11"/>
        <v>0</v>
      </c>
      <c r="H271" s="42">
        <f t="shared" si="11"/>
        <v>287120</v>
      </c>
      <c r="I271" s="42">
        <f t="shared" si="11"/>
        <v>0</v>
      </c>
      <c r="J271" s="42">
        <f t="shared" si="11"/>
        <v>0</v>
      </c>
      <c r="K271" s="42">
        <f t="shared" si="11"/>
        <v>0</v>
      </c>
      <c r="L271" s="42">
        <f t="shared" si="11"/>
        <v>287120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/>
      <c r="G276" s="18"/>
      <c r="H276" s="18"/>
      <c r="I276" s="18"/>
      <c r="J276" s="18"/>
      <c r="K276" s="18"/>
      <c r="L276" s="19">
        <f>SUM(F276:K276)</f>
        <v>0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0</v>
      </c>
      <c r="G290" s="42">
        <f t="shared" si="13"/>
        <v>0</v>
      </c>
      <c r="H290" s="42">
        <f t="shared" si="13"/>
        <v>0</v>
      </c>
      <c r="I290" s="42">
        <f t="shared" si="13"/>
        <v>0</v>
      </c>
      <c r="J290" s="42">
        <f t="shared" si="13"/>
        <v>0</v>
      </c>
      <c r="K290" s="42">
        <f t="shared" si="13"/>
        <v>0</v>
      </c>
      <c r="L290" s="41">
        <f t="shared" si="13"/>
        <v>0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0</v>
      </c>
      <c r="G338" s="41">
        <f t="shared" si="20"/>
        <v>0</v>
      </c>
      <c r="H338" s="41">
        <f t="shared" si="20"/>
        <v>0</v>
      </c>
      <c r="I338" s="41">
        <f t="shared" si="20"/>
        <v>0</v>
      </c>
      <c r="J338" s="41">
        <f t="shared" si="20"/>
        <v>0</v>
      </c>
      <c r="K338" s="41">
        <f t="shared" si="20"/>
        <v>0</v>
      </c>
      <c r="L338" s="41">
        <f t="shared" si="20"/>
        <v>0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0</v>
      </c>
      <c r="G352" s="41">
        <f>G338</f>
        <v>0</v>
      </c>
      <c r="H352" s="41">
        <f>H338</f>
        <v>0</v>
      </c>
      <c r="I352" s="41">
        <f>I338</f>
        <v>0</v>
      </c>
      <c r="J352" s="41">
        <f>J338</f>
        <v>0</v>
      </c>
      <c r="K352" s="47">
        <f>K338+K351</f>
        <v>0</v>
      </c>
      <c r="L352" s="41">
        <f>L338+L351</f>
        <v>0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/>
      <c r="G358" s="18"/>
      <c r="H358" s="18"/>
      <c r="I358" s="18"/>
      <c r="J358" s="18"/>
      <c r="K358" s="18"/>
      <c r="L358" s="13">
        <f>SUM(F358:K358)</f>
        <v>0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0</v>
      </c>
      <c r="G362" s="47">
        <f t="shared" si="22"/>
        <v>0</v>
      </c>
      <c r="H362" s="47">
        <f t="shared" si="22"/>
        <v>0</v>
      </c>
      <c r="I362" s="47">
        <f t="shared" si="22"/>
        <v>0</v>
      </c>
      <c r="J362" s="47">
        <f t="shared" si="22"/>
        <v>0</v>
      </c>
      <c r="K362" s="47">
        <f t="shared" si="22"/>
        <v>0</v>
      </c>
      <c r="L362" s="47">
        <f t="shared" si="22"/>
        <v>0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/>
      <c r="G367" s="18"/>
      <c r="H367" s="18"/>
      <c r="I367" s="56">
        <f>SUM(F367:H367)</f>
        <v>0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/>
      <c r="G368" s="63"/>
      <c r="H368" s="63"/>
      <c r="I368" s="56">
        <f>SUM(F368:H368)</f>
        <v>0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0</v>
      </c>
      <c r="G369" s="47">
        <f>SUM(G367:G368)</f>
        <v>0</v>
      </c>
      <c r="H369" s="47">
        <f>SUM(H367:H368)</f>
        <v>0</v>
      </c>
      <c r="I369" s="47">
        <f>SUM(I367:I368)</f>
        <v>0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/>
      <c r="I398" s="18"/>
      <c r="J398" s="24" t="s">
        <v>286</v>
      </c>
      <c r="K398" s="24" t="s">
        <v>286</v>
      </c>
      <c r="L398" s="56">
        <f t="shared" si="26"/>
        <v>0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0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0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0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0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/>
      <c r="G439" s="18"/>
      <c r="H439" s="18"/>
      <c r="I439" s="56">
        <f t="shared" ref="I439:I445" si="33">SUM(F439:H439)</f>
        <v>0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>
        <v>50105</v>
      </c>
      <c r="H440" s="18"/>
      <c r="I440" s="56">
        <f t="shared" si="33"/>
        <v>50105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0</v>
      </c>
      <c r="G446" s="13">
        <f>SUM(G439:G445)</f>
        <v>50105</v>
      </c>
      <c r="H446" s="13">
        <f>SUM(H439:H445)</f>
        <v>0</v>
      </c>
      <c r="I446" s="13">
        <f>SUM(I439:I445)</f>
        <v>50105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/>
      <c r="G459" s="18">
        <v>50105</v>
      </c>
      <c r="H459" s="18"/>
      <c r="I459" s="56">
        <f t="shared" si="34"/>
        <v>50105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0</v>
      </c>
      <c r="G460" s="83">
        <f>SUM(G454:G459)</f>
        <v>50105</v>
      </c>
      <c r="H460" s="83">
        <f>SUM(H454:H459)</f>
        <v>0</v>
      </c>
      <c r="I460" s="83">
        <f>SUM(I454:I459)</f>
        <v>50105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0</v>
      </c>
      <c r="G461" s="42">
        <f>G452+G460</f>
        <v>50105</v>
      </c>
      <c r="H461" s="42">
        <f>H452+H460</f>
        <v>0</v>
      </c>
      <c r="I461" s="42">
        <f>I452+I460</f>
        <v>50105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132635</v>
      </c>
      <c r="G465" s="18"/>
      <c r="H465" s="18"/>
      <c r="I465" s="18"/>
      <c r="J465" s="18">
        <v>50105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v>248637</v>
      </c>
      <c r="G468" s="18"/>
      <c r="H468" s="18"/>
      <c r="I468" s="18"/>
      <c r="J468" s="18"/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248637</v>
      </c>
      <c r="G470" s="53">
        <f>SUM(G468:G469)</f>
        <v>0</v>
      </c>
      <c r="H470" s="53">
        <f>SUM(H468:H469)</f>
        <v>0</v>
      </c>
      <c r="I470" s="53">
        <f>SUM(I468:I469)</f>
        <v>0</v>
      </c>
      <c r="J470" s="53">
        <f>SUM(J468:J469)</f>
        <v>0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287120</v>
      </c>
      <c r="G472" s="18"/>
      <c r="H472" s="18"/>
      <c r="I472" s="18"/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/>
      <c r="H473" s="18"/>
      <c r="I473" s="18"/>
      <c r="J473" s="18"/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287120</v>
      </c>
      <c r="G474" s="53">
        <f>SUM(G472:G473)</f>
        <v>0</v>
      </c>
      <c r="H474" s="53">
        <f>SUM(H472:H473)</f>
        <v>0</v>
      </c>
      <c r="I474" s="53">
        <f>SUM(I472:I473)</f>
        <v>0</v>
      </c>
      <c r="J474" s="53">
        <f>SUM(J472:J473)</f>
        <v>0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94152</v>
      </c>
      <c r="G476" s="53">
        <f>(G465+G470)- G474</f>
        <v>0</v>
      </c>
      <c r="H476" s="53">
        <f>(H465+H470)- H474</f>
        <v>0</v>
      </c>
      <c r="I476" s="53">
        <f>(I465+I470)- I474</f>
        <v>0</v>
      </c>
      <c r="J476" s="53">
        <f>(J465+J470)- J474</f>
        <v>50105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/>
      <c r="G490" s="154"/>
      <c r="H490" s="154"/>
      <c r="I490" s="154"/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/>
      <c r="G491" s="155"/>
      <c r="H491" s="154"/>
      <c r="I491" s="154"/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/>
      <c r="G492" s="155"/>
      <c r="H492" s="154"/>
      <c r="I492" s="154"/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/>
      <c r="G493" s="18"/>
      <c r="H493" s="18"/>
      <c r="I493" s="18"/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/>
      <c r="G494" s="18"/>
      <c r="H494" s="18"/>
      <c r="I494" s="18"/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/>
      <c r="G495" s="18"/>
      <c r="H495" s="18"/>
      <c r="I495" s="18"/>
      <c r="J495" s="18"/>
      <c r="K495" s="53">
        <f>SUM(F495:J495)</f>
        <v>0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/>
      <c r="G496" s="18"/>
      <c r="H496" s="18"/>
      <c r="I496" s="18"/>
      <c r="J496" s="18"/>
      <c r="K496" s="53">
        <f t="shared" ref="K496:K503" si="35">SUM(F496:J496)</f>
        <v>0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/>
      <c r="G497" s="18"/>
      <c r="H497" s="18"/>
      <c r="I497" s="18"/>
      <c r="J497" s="18"/>
      <c r="K497" s="53">
        <f t="shared" si="35"/>
        <v>0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/>
      <c r="G498" s="204"/>
      <c r="H498" s="204"/>
      <c r="I498" s="204"/>
      <c r="J498" s="204"/>
      <c r="K498" s="205">
        <f t="shared" si="35"/>
        <v>0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/>
      <c r="G499" s="18"/>
      <c r="H499" s="18"/>
      <c r="I499" s="18"/>
      <c r="J499" s="18"/>
      <c r="K499" s="53">
        <f t="shared" si="35"/>
        <v>0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0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0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/>
      <c r="G501" s="204"/>
      <c r="H501" s="204"/>
      <c r="I501" s="204"/>
      <c r="J501" s="204"/>
      <c r="K501" s="205">
        <f t="shared" si="35"/>
        <v>0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/>
      <c r="G502" s="18"/>
      <c r="H502" s="18"/>
      <c r="I502" s="18"/>
      <c r="J502" s="18"/>
      <c r="K502" s="53">
        <f t="shared" si="35"/>
        <v>0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0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0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/>
      <c r="G523" s="18"/>
      <c r="H523" s="18"/>
      <c r="I523" s="18"/>
      <c r="J523" s="18"/>
      <c r="K523" s="18"/>
      <c r="L523" s="88">
        <f>SUM(F523:K523)</f>
        <v>0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0</v>
      </c>
      <c r="G524" s="108">
        <f t="shared" ref="G524:L524" si="36">SUM(G521:G523)</f>
        <v>0</v>
      </c>
      <c r="H524" s="108">
        <f t="shared" si="36"/>
        <v>0</v>
      </c>
      <c r="I524" s="108">
        <f t="shared" si="36"/>
        <v>0</v>
      </c>
      <c r="J524" s="108">
        <f t="shared" si="36"/>
        <v>0</v>
      </c>
      <c r="K524" s="108">
        <f t="shared" si="36"/>
        <v>0</v>
      </c>
      <c r="L524" s="89">
        <f t="shared" si="36"/>
        <v>0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0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0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0</v>
      </c>
      <c r="G534" s="89">
        <f t="shared" ref="G534:L534" si="38">SUM(G531:G533)</f>
        <v>0</v>
      </c>
      <c r="H534" s="89">
        <f t="shared" si="38"/>
        <v>0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0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/>
      <c r="I543" s="18"/>
      <c r="J543" s="18"/>
      <c r="K543" s="18"/>
      <c r="L543" s="88">
        <f>SUM(F543:K543)</f>
        <v>0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0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0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0</v>
      </c>
      <c r="G545" s="89">
        <f t="shared" ref="G545:L545" si="41">G524+G529+G534+G539+G544</f>
        <v>0</v>
      </c>
      <c r="H545" s="89">
        <f t="shared" si="41"/>
        <v>0</v>
      </c>
      <c r="I545" s="89">
        <f t="shared" si="41"/>
        <v>0</v>
      </c>
      <c r="J545" s="89">
        <f t="shared" si="41"/>
        <v>0</v>
      </c>
      <c r="K545" s="89">
        <f t="shared" si="41"/>
        <v>0</v>
      </c>
      <c r="L545" s="89">
        <f t="shared" si="41"/>
        <v>0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0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0</v>
      </c>
      <c r="K551" s="87">
        <f>SUM(F551:J551)</f>
        <v>0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0</v>
      </c>
      <c r="G552" s="89">
        <f t="shared" si="42"/>
        <v>0</v>
      </c>
      <c r="H552" s="89">
        <f t="shared" si="42"/>
        <v>0</v>
      </c>
      <c r="I552" s="89">
        <f t="shared" si="42"/>
        <v>0</v>
      </c>
      <c r="J552" s="89">
        <f t="shared" si="42"/>
        <v>0</v>
      </c>
      <c r="K552" s="89">
        <f t="shared" si="42"/>
        <v>0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>
        <v>117982</v>
      </c>
      <c r="G575" s="18">
        <v>50489</v>
      </c>
      <c r="H575" s="18">
        <v>93129</v>
      </c>
      <c r="I575" s="87">
        <f>SUM(F575:H575)</f>
        <v>261600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>
        <v>3903</v>
      </c>
      <c r="I591" s="18">
        <v>1670</v>
      </c>
      <c r="J591" s="18">
        <v>3081</v>
      </c>
      <c r="K591" s="104">
        <f t="shared" ref="K591:K597" si="48">SUM(H591:J591)</f>
        <v>8654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3903</v>
      </c>
      <c r="I598" s="108">
        <f>SUM(I591:I597)</f>
        <v>1670</v>
      </c>
      <c r="J598" s="108">
        <f>SUM(J591:J597)</f>
        <v>3081</v>
      </c>
      <c r="K598" s="108">
        <f>SUM(K591:K597)</f>
        <v>8654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/>
      <c r="I604" s="18"/>
      <c r="J604" s="18"/>
      <c r="K604" s="104">
        <f>SUM(H604:J604)</f>
        <v>0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0</v>
      </c>
      <c r="I605" s="108">
        <f>SUM(I602:I604)</f>
        <v>0</v>
      </c>
      <c r="J605" s="108">
        <f>SUM(J602:J604)</f>
        <v>0</v>
      </c>
      <c r="K605" s="108">
        <f>SUM(K602:K604)</f>
        <v>0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94152</v>
      </c>
      <c r="H617" s="109">
        <f>SUM(F52)</f>
        <v>94152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0</v>
      </c>
      <c r="H618" s="109">
        <f>SUM(G52)</f>
        <v>0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0</v>
      </c>
      <c r="H619" s="109">
        <f>SUM(H52)</f>
        <v>0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50105</v>
      </c>
      <c r="H621" s="109">
        <f>SUM(J52)</f>
        <v>50105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94152</v>
      </c>
      <c r="H622" s="109">
        <f>F476</f>
        <v>94152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0</v>
      </c>
      <c r="H623" s="109">
        <f>G476</f>
        <v>0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0</v>
      </c>
      <c r="H624" s="109">
        <f>H476</f>
        <v>0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50105</v>
      </c>
      <c r="H626" s="109">
        <f>J476</f>
        <v>50105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248637</v>
      </c>
      <c r="H627" s="104">
        <f>SUM(F468)</f>
        <v>248637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0</v>
      </c>
      <c r="H628" s="104">
        <f>SUM(G468)</f>
        <v>0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0</v>
      </c>
      <c r="H629" s="104">
        <f>SUM(H468)</f>
        <v>0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0</v>
      </c>
      <c r="H631" s="104">
        <f>SUM(J468)</f>
        <v>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287120</v>
      </c>
      <c r="H632" s="104">
        <f>SUM(F472)</f>
        <v>287120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0</v>
      </c>
      <c r="H633" s="104">
        <f>SUM(H472)</f>
        <v>0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0</v>
      </c>
      <c r="H634" s="104">
        <f>I369</f>
        <v>0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0</v>
      </c>
      <c r="H635" s="104">
        <f>SUM(G472)</f>
        <v>0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0</v>
      </c>
      <c r="H637" s="164">
        <f>SUM(J468)</f>
        <v>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50105</v>
      </c>
      <c r="H640" s="104">
        <f>SUM(G461)</f>
        <v>50105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50105</v>
      </c>
      <c r="H642" s="104">
        <f>SUM(I461)</f>
        <v>50105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0</v>
      </c>
      <c r="H644" s="104">
        <f>H408</f>
        <v>0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0</v>
      </c>
      <c r="H646" s="104">
        <f>L408</f>
        <v>0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8654</v>
      </c>
      <c r="H647" s="104">
        <f>L208+L226+L244</f>
        <v>8654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0</v>
      </c>
      <c r="H648" s="104">
        <f>(J257+J338)-(J255+J336)</f>
        <v>0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3903</v>
      </c>
      <c r="H649" s="104">
        <f>H598</f>
        <v>3903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1670</v>
      </c>
      <c r="H650" s="104">
        <f>I598</f>
        <v>1670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3081</v>
      </c>
      <c r="H651" s="104">
        <f>J598</f>
        <v>3081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0</v>
      </c>
      <c r="H652" s="104">
        <f>K263+K345</f>
        <v>0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0</v>
      </c>
      <c r="H653" s="104">
        <f>K264</f>
        <v>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129492</v>
      </c>
      <c r="G660" s="19">
        <f>(L229+L309+L359)</f>
        <v>55414</v>
      </c>
      <c r="H660" s="19">
        <f>(L247+L328+L360)</f>
        <v>102214</v>
      </c>
      <c r="I660" s="19">
        <f>SUM(F660:H660)</f>
        <v>287120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0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0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3903</v>
      </c>
      <c r="G662" s="19">
        <f>(L226+L306)-(J226+J306)</f>
        <v>1670</v>
      </c>
      <c r="H662" s="19">
        <f>(L244+L325)-(J244+J325)</f>
        <v>3081</v>
      </c>
      <c r="I662" s="19">
        <f>SUM(F662:H662)</f>
        <v>8654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117982</v>
      </c>
      <c r="G663" s="199">
        <f>SUM(G575:G587)+SUM(I602:I604)+L612</f>
        <v>50489</v>
      </c>
      <c r="H663" s="199">
        <f>SUM(H575:H587)+SUM(J602:J604)+L613</f>
        <v>93129</v>
      </c>
      <c r="I663" s="19">
        <f>SUM(F663:H663)</f>
        <v>261600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7607</v>
      </c>
      <c r="G664" s="19">
        <f>G660-SUM(G661:G663)</f>
        <v>3255</v>
      </c>
      <c r="H664" s="19">
        <f>H660-SUM(H661:H663)</f>
        <v>6004</v>
      </c>
      <c r="I664" s="19">
        <f>I660-SUM(I661:I663)</f>
        <v>16866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/>
      <c r="G665" s="248"/>
      <c r="H665" s="248"/>
      <c r="I665" s="19">
        <f>SUM(F665:H665)</f>
        <v>0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 t="e">
        <f>ROUND(F664/F665,2)</f>
        <v>#DIV/0!</v>
      </c>
      <c r="G667" s="19" t="e">
        <f>ROUND(G664/G665,2)</f>
        <v>#DIV/0!</v>
      </c>
      <c r="H667" s="19" t="e">
        <f>ROUND(H664/H665,2)</f>
        <v>#DIV/0!</v>
      </c>
      <c r="I667" s="19" t="e">
        <f>ROUND(I664/I665,2)</f>
        <v>#DIV/0!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>
        <v>-7607</v>
      </c>
      <c r="G669" s="18">
        <v>-3255</v>
      </c>
      <c r="H669" s="18">
        <v>-6004</v>
      </c>
      <c r="I669" s="19">
        <f>SUM(F669:H669)</f>
        <v>-16866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 t="e">
        <f>ROUND((F664+F669)/(F665+F670),2)</f>
        <v>#DIV/0!</v>
      </c>
      <c r="G672" s="19" t="e">
        <f>ROUND((G664+G669)/(G665+G670),2)</f>
        <v>#DIV/0!</v>
      </c>
      <c r="H672" s="19" t="e">
        <f>ROUND((H664+H669)/(H665+H670),2)</f>
        <v>#DIV/0!</v>
      </c>
      <c r="I672" s="19" t="e">
        <f>ROUND((I664+I669)/(I665+I670),2)</f>
        <v>#DIV/0!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B41" sqref="B4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Windsor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0</v>
      </c>
      <c r="C9" s="229">
        <f>'DOE25'!G197+'DOE25'!G215+'DOE25'!G233+'DOE25'!G276+'DOE25'!G295+'DOE25'!G314</f>
        <v>0</v>
      </c>
    </row>
    <row r="10" spans="1:3" x14ac:dyDescent="0.2">
      <c r="A10" t="s">
        <v>773</v>
      </c>
      <c r="B10" s="240"/>
      <c r="C10" s="240"/>
    </row>
    <row r="11" spans="1:3" x14ac:dyDescent="0.2">
      <c r="A11" t="s">
        <v>774</v>
      </c>
      <c r="B11" s="240"/>
      <c r="C11" s="240"/>
    </row>
    <row r="12" spans="1:3" x14ac:dyDescent="0.2">
      <c r="A12" t="s">
        <v>775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0</v>
      </c>
      <c r="C13" s="231">
        <f>SUM(C10:C12)</f>
        <v>0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0</v>
      </c>
      <c r="C18" s="229">
        <f>'DOE25'!G198+'DOE25'!G216+'DOE25'!G234+'DOE25'!G277+'DOE25'!G296+'DOE25'!G315</f>
        <v>0</v>
      </c>
    </row>
    <row r="19" spans="1:3" x14ac:dyDescent="0.2">
      <c r="A19" t="s">
        <v>773</v>
      </c>
      <c r="B19" s="240"/>
      <c r="C19" s="240"/>
    </row>
    <row r="20" spans="1:3" x14ac:dyDescent="0.2">
      <c r="A20" t="s">
        <v>774</v>
      </c>
      <c r="B20" s="240"/>
      <c r="C20" s="240"/>
    </row>
    <row r="21" spans="1:3" x14ac:dyDescent="0.2">
      <c r="A21" t="s">
        <v>775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0</v>
      </c>
      <c r="C22" s="231">
        <f>SUM(C19:C21)</f>
        <v>0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Windsor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261600</v>
      </c>
      <c r="D5" s="20">
        <f>SUM('DOE25'!L197:L200)+SUM('DOE25'!L215:L218)+SUM('DOE25'!L233:L236)-F5-G5</f>
        <v>261600</v>
      </c>
      <c r="E5" s="243"/>
      <c r="F5" s="255">
        <f>SUM('DOE25'!J197:J200)+SUM('DOE25'!J215:J218)+SUM('DOE25'!J233:J236)</f>
        <v>0</v>
      </c>
      <c r="G5" s="53">
        <f>SUM('DOE25'!K197:K200)+SUM('DOE25'!K215:K218)+SUM('DOE25'!K233:K236)</f>
        <v>0</v>
      </c>
      <c r="H5" s="259"/>
    </row>
    <row r="6" spans="1:9" x14ac:dyDescent="0.2">
      <c r="A6" s="32">
        <v>2100</v>
      </c>
      <c r="B6" t="s">
        <v>795</v>
      </c>
      <c r="C6" s="245">
        <f t="shared" si="0"/>
        <v>0</v>
      </c>
      <c r="D6" s="20">
        <f>'DOE25'!L202+'DOE25'!L220+'DOE25'!L238-F6-G6</f>
        <v>0</v>
      </c>
      <c r="E6" s="243"/>
      <c r="F6" s="255">
        <f>'DOE25'!J202+'DOE25'!J220+'DOE25'!J238</f>
        <v>0</v>
      </c>
      <c r="G6" s="53">
        <f>'DOE25'!K202+'DOE25'!K220+'DOE25'!K238</f>
        <v>0</v>
      </c>
      <c r="H6" s="259"/>
    </row>
    <row r="7" spans="1:9" x14ac:dyDescent="0.2">
      <c r="A7" s="32">
        <v>2200</v>
      </c>
      <c r="B7" t="s">
        <v>828</v>
      </c>
      <c r="C7" s="245">
        <f t="shared" si="0"/>
        <v>0</v>
      </c>
      <c r="D7" s="20">
        <f>'DOE25'!L203+'DOE25'!L221+'DOE25'!L239-F7-G7</f>
        <v>0</v>
      </c>
      <c r="E7" s="243"/>
      <c r="F7" s="255">
        <f>'DOE25'!J203+'DOE25'!J221+'DOE25'!J239</f>
        <v>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796</v>
      </c>
      <c r="C8" s="245">
        <f t="shared" si="0"/>
        <v>11409</v>
      </c>
      <c r="D8" s="243"/>
      <c r="E8" s="20">
        <f>'DOE25'!L204+'DOE25'!L222+'DOE25'!L240-F8-G8-D9-D11</f>
        <v>11409</v>
      </c>
      <c r="F8" s="255">
        <f>'DOE25'!J204+'DOE25'!J222+'DOE25'!J240</f>
        <v>0</v>
      </c>
      <c r="G8" s="53">
        <f>'DOE25'!K204+'DOE25'!K222+'DOE25'!K240</f>
        <v>0</v>
      </c>
      <c r="H8" s="259"/>
    </row>
    <row r="9" spans="1:9" x14ac:dyDescent="0.2">
      <c r="A9" s="32">
        <v>2310</v>
      </c>
      <c r="B9" t="s">
        <v>812</v>
      </c>
      <c r="C9" s="245">
        <f t="shared" si="0"/>
        <v>1576</v>
      </c>
      <c r="D9" s="244">
        <v>1576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0</v>
      </c>
      <c r="D10" s="243"/>
      <c r="E10" s="244"/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3881</v>
      </c>
      <c r="D11" s="244">
        <v>3881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0</v>
      </c>
      <c r="D12" s="20">
        <f>'DOE25'!L205+'DOE25'!L223+'DOE25'!L241-F12-G12</f>
        <v>0</v>
      </c>
      <c r="E12" s="243"/>
      <c r="F12" s="255">
        <f>'DOE25'!J205+'DOE25'!J223+'DOE25'!J241</f>
        <v>0</v>
      </c>
      <c r="G12" s="53">
        <f>'DOE25'!K205+'DOE25'!K223+'DOE25'!K241</f>
        <v>0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0</v>
      </c>
      <c r="D14" s="20">
        <f>'DOE25'!L207+'DOE25'!L225+'DOE25'!L243-F14-G14</f>
        <v>0</v>
      </c>
      <c r="E14" s="243"/>
      <c r="F14" s="255">
        <f>'DOE25'!J207+'DOE25'!J225+'DOE25'!J243</f>
        <v>0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8654</v>
      </c>
      <c r="D15" s="20">
        <f>'DOE25'!L208+'DOE25'!L226+'DOE25'!L244-F15-G15</f>
        <v>8654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0</v>
      </c>
      <c r="D25" s="243"/>
      <c r="E25" s="243"/>
      <c r="F25" s="258"/>
      <c r="G25" s="256"/>
      <c r="H25" s="257">
        <f>'DOE25'!L260+'DOE25'!L261+'DOE25'!L341+'DOE25'!L342</f>
        <v>0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0</v>
      </c>
      <c r="D29" s="20">
        <f>'DOE25'!L358+'DOE25'!L359+'DOE25'!L360-'DOE25'!I367-F29-G29</f>
        <v>0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0</v>
      </c>
      <c r="D31" s="20">
        <f>'DOE25'!L290+'DOE25'!L309+'DOE25'!L328+'DOE25'!L333+'DOE25'!L334+'DOE25'!L335-F31-G31</f>
        <v>0</v>
      </c>
      <c r="E31" s="243"/>
      <c r="F31" s="255">
        <f>'DOE25'!J290+'DOE25'!J309+'DOE25'!J328+'DOE25'!J333+'DOE25'!J334+'DOE25'!J335</f>
        <v>0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275711</v>
      </c>
      <c r="E33" s="246">
        <f>SUM(E5:E31)</f>
        <v>11409</v>
      </c>
      <c r="F33" s="246">
        <f>SUM(F5:F31)</f>
        <v>0</v>
      </c>
      <c r="G33" s="246">
        <f>SUM(G5:G31)</f>
        <v>0</v>
      </c>
      <c r="H33" s="246">
        <f>SUM(H5:H31)</f>
        <v>0</v>
      </c>
    </row>
    <row r="35" spans="2:8" ht="12" thickBot="1" x14ac:dyDescent="0.25">
      <c r="B35" s="253" t="s">
        <v>841</v>
      </c>
      <c r="D35" s="254">
        <f>E33</f>
        <v>11409</v>
      </c>
      <c r="E35" s="249"/>
    </row>
    <row r="36" spans="2:8" ht="12" thickTop="1" x14ac:dyDescent="0.2">
      <c r="B36" t="s">
        <v>809</v>
      </c>
      <c r="D36" s="20">
        <f>D33</f>
        <v>275711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N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Windsor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10179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0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50105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83973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94152</v>
      </c>
      <c r="D18" s="41">
        <f>SUM(D8:D17)</f>
        <v>0</v>
      </c>
      <c r="E18" s="41">
        <f>SUM(E8:E17)</f>
        <v>0</v>
      </c>
      <c r="F18" s="41">
        <f>SUM(F8:F17)</f>
        <v>0</v>
      </c>
      <c r="G18" s="41">
        <f>SUM(G8:G17)</f>
        <v>50105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0</v>
      </c>
      <c r="D21" s="95">
        <f>'DOE25'!G22</f>
        <v>0</v>
      </c>
      <c r="E21" s="95">
        <f>'DOE25'!H22</f>
        <v>0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0</v>
      </c>
      <c r="D31" s="41">
        <f>SUM(D21:D30)</f>
        <v>0</v>
      </c>
      <c r="E31" s="41">
        <f>SUM(E21:E30)</f>
        <v>0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0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50105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94152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94152</v>
      </c>
      <c r="D50" s="41">
        <f>SUM(D34:D49)</f>
        <v>0</v>
      </c>
      <c r="E50" s="41">
        <f>SUM(E34:E49)</f>
        <v>0</v>
      </c>
      <c r="F50" s="41">
        <f>SUM(F34:F49)</f>
        <v>0</v>
      </c>
      <c r="G50" s="41">
        <f>SUM(G34:G49)</f>
        <v>50105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94152</v>
      </c>
      <c r="D51" s="41">
        <f>D50+D31</f>
        <v>0</v>
      </c>
      <c r="E51" s="41">
        <f>E50+E31</f>
        <v>0</v>
      </c>
      <c r="F51" s="41">
        <f>F50+F31</f>
        <v>0</v>
      </c>
      <c r="G51" s="41">
        <f>G50+G31</f>
        <v>50105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126248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256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0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0</v>
      </c>
      <c r="D61" s="95">
        <f>SUM('DOE25'!G98:G110)</f>
        <v>0</v>
      </c>
      <c r="E61" s="95">
        <f>SUM('DOE25'!H98:H110)</f>
        <v>0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256</v>
      </c>
      <c r="D62" s="130">
        <f>SUM(D57:D61)</f>
        <v>0</v>
      </c>
      <c r="E62" s="130">
        <f>SUM(E57:E61)</f>
        <v>0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126504</v>
      </c>
      <c r="D63" s="22">
        <f>D56+D62</f>
        <v>0</v>
      </c>
      <c r="E63" s="22">
        <f>E56+E62</f>
        <v>0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64408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57725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122133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0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0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0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122133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0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0</v>
      </c>
      <c r="D91" s="131">
        <f>SUM(D85:D90)</f>
        <v>0</v>
      </c>
      <c r="E91" s="131">
        <f>SUM(E85:E90)</f>
        <v>0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0</v>
      </c>
      <c r="E96" s="95">
        <f>'DOE25'!H179</f>
        <v>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0</v>
      </c>
      <c r="E103" s="86">
        <f>SUM(E93:E102)</f>
        <v>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248637</v>
      </c>
      <c r="D104" s="86">
        <f>D63+D81+D91+D103</f>
        <v>0</v>
      </c>
      <c r="E104" s="86">
        <f>E63+E81+E91+E103</f>
        <v>0</v>
      </c>
      <c r="F104" s="86">
        <f>F63+F81+F91+F103</f>
        <v>0</v>
      </c>
      <c r="G104" s="86">
        <f>G63+G81+G103</f>
        <v>0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261600</v>
      </c>
      <c r="D109" s="24" t="s">
        <v>286</v>
      </c>
      <c r="E109" s="95">
        <f>('DOE25'!L276)+('DOE25'!L295)+('DOE25'!L314)</f>
        <v>0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0</v>
      </c>
      <c r="D110" s="24" t="s">
        <v>286</v>
      </c>
      <c r="E110" s="95">
        <f>('DOE25'!L277)+('DOE25'!L296)+('DOE25'!L315)</f>
        <v>0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286</v>
      </c>
      <c r="E112" s="95">
        <f>+('DOE25'!L279)+('DOE25'!L298)+('DOE25'!L317)</f>
        <v>0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261600</v>
      </c>
      <c r="D115" s="86">
        <f>SUM(D109:D114)</f>
        <v>0</v>
      </c>
      <c r="E115" s="86">
        <f>SUM(E109:E114)</f>
        <v>0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0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0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16866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0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0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8654</v>
      </c>
      <c r="D124" s="24" t="s">
        <v>286</v>
      </c>
      <c r="E124" s="95">
        <f>+('DOE25'!L287)+('DOE25'!L306)+('DOE25'!L325)</f>
        <v>0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0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25520</v>
      </c>
      <c r="D128" s="86">
        <f>SUM(D118:D127)</f>
        <v>0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286</v>
      </c>
      <c r="E130" s="129">
        <f>'DOE25'!L336</f>
        <v>0</v>
      </c>
      <c r="F130" s="129">
        <f>SUM('DOE25'!L374:'DOE25'!L380)</f>
        <v>0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0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0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0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0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0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0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287120</v>
      </c>
      <c r="D145" s="86">
        <f>(D115+D128+D144)</f>
        <v>0</v>
      </c>
      <c r="E145" s="86">
        <f>(E115+E128+E144)</f>
        <v>0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>
        <f>'DOE25'!F492</f>
        <v>0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 x14ac:dyDescent="0.2">
      <c r="A159" s="22" t="s">
        <v>35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 x14ac:dyDescent="0.2">
      <c r="A160" s="22" t="s">
        <v>36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 x14ac:dyDescent="0.2">
      <c r="A161" s="22" t="s">
        <v>37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 x14ac:dyDescent="0.2">
      <c r="A162" s="22" t="s">
        <v>38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 x14ac:dyDescent="0.2">
      <c r="A163" s="22" t="s">
        <v>39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  <row r="164" spans="1:7" x14ac:dyDescent="0.2">
      <c r="A164" s="22" t="s">
        <v>246</v>
      </c>
      <c r="B164" s="137">
        <f>'DOE25'!F503</f>
        <v>0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0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Windsor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0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699</v>
      </c>
      <c r="C7" s="179">
        <f>IF('DOE25'!I665+'DOE25'!I670=0,0,ROUND('DOE25'!I672,0))</f>
        <v>0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261600</v>
      </c>
      <c r="D10" s="182">
        <f>ROUND((C10/$C$28)*100,1)</f>
        <v>91.1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0</v>
      </c>
      <c r="D11" s="182">
        <f>ROUND((C11/$C$28)*100,1)</f>
        <v>0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0</v>
      </c>
      <c r="D15" s="182">
        <f t="shared" ref="D15:D27" si="0">ROUND((C15/$C$28)*100,1)</f>
        <v>0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0</v>
      </c>
      <c r="D16" s="182">
        <f t="shared" si="0"/>
        <v>0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16866</v>
      </c>
      <c r="D17" s="182">
        <f t="shared" si="0"/>
        <v>5.9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0</v>
      </c>
      <c r="D18" s="182">
        <f t="shared" si="0"/>
        <v>0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0</v>
      </c>
      <c r="D20" s="182">
        <f t="shared" si="0"/>
        <v>0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8654</v>
      </c>
      <c r="D21" s="182">
        <f t="shared" si="0"/>
        <v>3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0</v>
      </c>
      <c r="D25" s="182">
        <f t="shared" si="0"/>
        <v>0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0</v>
      </c>
      <c r="D27" s="182">
        <f t="shared" si="0"/>
        <v>0</v>
      </c>
    </row>
    <row r="28" spans="1:4" x14ac:dyDescent="0.2">
      <c r="B28" s="187" t="s">
        <v>717</v>
      </c>
      <c r="C28" s="180">
        <f>SUM(C10:C27)</f>
        <v>287120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723</v>
      </c>
      <c r="C30" s="180">
        <f>SUM(C28:C29)</f>
        <v>287120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0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126248</v>
      </c>
      <c r="D35" s="182">
        <f t="shared" ref="D35:D40" si="1">ROUND((C35/$C$41)*100,1)</f>
        <v>50.8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256</v>
      </c>
      <c r="D36" s="182">
        <f t="shared" si="1"/>
        <v>0.1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122133</v>
      </c>
      <c r="D37" s="182">
        <f t="shared" si="1"/>
        <v>49.1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0</v>
      </c>
      <c r="D38" s="182">
        <f t="shared" si="1"/>
        <v>0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0</v>
      </c>
      <c r="D39" s="182">
        <f t="shared" si="1"/>
        <v>0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248637</v>
      </c>
      <c r="D41" s="184">
        <f>SUM(D35:D40)</f>
        <v>100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Windsor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2018-06-15T13:33:46Z</cp:lastPrinted>
  <dcterms:created xsi:type="dcterms:W3CDTF">1997-12-04T19:04:30Z</dcterms:created>
  <dcterms:modified xsi:type="dcterms:W3CDTF">2018-11-02T13:00:09Z</dcterms:modified>
</cp:coreProperties>
</file>