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E16" i="13" s="1"/>
  <c r="L227" i="1"/>
  <c r="L245" i="1"/>
  <c r="G5" i="13"/>
  <c r="H5" i="13"/>
  <c r="L197" i="1"/>
  <c r="L198" i="1"/>
  <c r="L199" i="1"/>
  <c r="L200" i="1"/>
  <c r="L215" i="1"/>
  <c r="L216" i="1"/>
  <c r="L217" i="1"/>
  <c r="L218" i="1"/>
  <c r="L233" i="1"/>
  <c r="L234" i="1"/>
  <c r="L235" i="1"/>
  <c r="L236" i="1"/>
  <c r="G6" i="13"/>
  <c r="H6" i="13"/>
  <c r="L202" i="1"/>
  <c r="L220" i="1"/>
  <c r="L238" i="1"/>
  <c r="G7" i="13"/>
  <c r="H7" i="13"/>
  <c r="L203" i="1"/>
  <c r="D7" i="13" s="1"/>
  <c r="L221" i="1"/>
  <c r="L239" i="1"/>
  <c r="G12" i="13"/>
  <c r="H12" i="13"/>
  <c r="L205" i="1"/>
  <c r="L223" i="1"/>
  <c r="L241" i="1"/>
  <c r="G14" i="13"/>
  <c r="H14" i="13"/>
  <c r="L207" i="1"/>
  <c r="L225" i="1"/>
  <c r="L243" i="1"/>
  <c r="G15" i="13"/>
  <c r="H15" i="13"/>
  <c r="L208" i="1"/>
  <c r="F662" i="1" s="1"/>
  <c r="L226" i="1"/>
  <c r="L244" i="1"/>
  <c r="H662" i="1" s="1"/>
  <c r="G17" i="13"/>
  <c r="H17" i="13"/>
  <c r="L251" i="1"/>
  <c r="D17" i="13" s="1"/>
  <c r="G18" i="13"/>
  <c r="H18" i="13"/>
  <c r="L252" i="1"/>
  <c r="D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L341" i="1"/>
  <c r="L342" i="1"/>
  <c r="L255" i="1"/>
  <c r="L336" i="1"/>
  <c r="C11" i="13"/>
  <c r="C10" i="13"/>
  <c r="C9" i="13"/>
  <c r="L361" i="1"/>
  <c r="L362" i="1" s="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I60" i="1"/>
  <c r="F79" i="1"/>
  <c r="F94" i="1"/>
  <c r="F111" i="1"/>
  <c r="G111" i="1"/>
  <c r="H79" i="1"/>
  <c r="H94" i="1"/>
  <c r="H111" i="1"/>
  <c r="I111" i="1"/>
  <c r="I112" i="1" s="1"/>
  <c r="J111" i="1"/>
  <c r="J112" i="1" s="1"/>
  <c r="F121" i="1"/>
  <c r="F136" i="1"/>
  <c r="G121" i="1"/>
  <c r="G136" i="1"/>
  <c r="H121" i="1"/>
  <c r="H136" i="1"/>
  <c r="I121" i="1"/>
  <c r="I136" i="1"/>
  <c r="J121" i="1"/>
  <c r="J136" i="1"/>
  <c r="F147" i="1"/>
  <c r="F162" i="1"/>
  <c r="F169" i="1" s="1"/>
  <c r="G147" i="1"/>
  <c r="G162" i="1"/>
  <c r="H147" i="1"/>
  <c r="H162" i="1"/>
  <c r="I147" i="1"/>
  <c r="I162" i="1"/>
  <c r="C12" i="10"/>
  <c r="C13" i="10"/>
  <c r="C15" i="10"/>
  <c r="L250" i="1"/>
  <c r="L332" i="1"/>
  <c r="L254" i="1"/>
  <c r="C25" i="10"/>
  <c r="L268" i="1"/>
  <c r="L269" i="1"/>
  <c r="L349" i="1"/>
  <c r="L350" i="1"/>
  <c r="I665" i="1"/>
  <c r="I670" i="1"/>
  <c r="F661" i="1"/>
  <c r="G661" i="1"/>
  <c r="H661"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2" i="2"/>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C57" i="2"/>
  <c r="E57" i="2"/>
  <c r="C58" i="2"/>
  <c r="E58" i="2"/>
  <c r="C59" i="2"/>
  <c r="D59" i="2"/>
  <c r="E59" i="2"/>
  <c r="F59" i="2"/>
  <c r="D60" i="2"/>
  <c r="C61" i="2"/>
  <c r="C62" i="2" s="1"/>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09" i="2"/>
  <c r="C110" i="2"/>
  <c r="E110" i="2"/>
  <c r="C111" i="2"/>
  <c r="E111" i="2"/>
  <c r="C112" i="2"/>
  <c r="E112" i="2"/>
  <c r="C113" i="2"/>
  <c r="E113" i="2"/>
  <c r="C114" i="2"/>
  <c r="E114" i="2"/>
  <c r="D115" i="2"/>
  <c r="F115" i="2"/>
  <c r="G115" i="2"/>
  <c r="C118" i="2"/>
  <c r="E118" i="2"/>
  <c r="C119" i="2"/>
  <c r="E119" i="2"/>
  <c r="E120" i="2"/>
  <c r="C121" i="2"/>
  <c r="E121" i="2"/>
  <c r="E122" i="2"/>
  <c r="C123" i="2"/>
  <c r="E123" i="2"/>
  <c r="E124" i="2"/>
  <c r="C125" i="2"/>
  <c r="E125" i="2"/>
  <c r="D127" i="2"/>
  <c r="D128" i="2" s="1"/>
  <c r="F128" i="2"/>
  <c r="G128" i="2"/>
  <c r="C130" i="2"/>
  <c r="E130" i="2"/>
  <c r="F130" i="2"/>
  <c r="D134" i="2"/>
  <c r="D144" i="2" s="1"/>
  <c r="E134" i="2"/>
  <c r="F134" i="2"/>
  <c r="K419" i="1"/>
  <c r="K427" i="1"/>
  <c r="K433" i="1"/>
  <c r="L263" i="1"/>
  <c r="C135" i="2" s="1"/>
  <c r="E135" i="2"/>
  <c r="L264" i="1"/>
  <c r="C136" i="2" s="1"/>
  <c r="L265" i="1"/>
  <c r="C137" i="2" s="1"/>
  <c r="E137" i="2"/>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G157" i="2" s="1"/>
  <c r="E157" i="2"/>
  <c r="F157" i="2"/>
  <c r="B158" i="2"/>
  <c r="C158" i="2"/>
  <c r="D158" i="2"/>
  <c r="E158" i="2"/>
  <c r="F158" i="2"/>
  <c r="B159" i="2"/>
  <c r="C159" i="2"/>
  <c r="D159" i="2"/>
  <c r="E159" i="2"/>
  <c r="F159" i="2"/>
  <c r="B160" i="2"/>
  <c r="C160" i="2"/>
  <c r="D160" i="2"/>
  <c r="E160" i="2"/>
  <c r="F160" i="2"/>
  <c r="F500" i="1"/>
  <c r="B161" i="2" s="1"/>
  <c r="G500" i="1"/>
  <c r="C161" i="2" s="1"/>
  <c r="H500" i="1"/>
  <c r="D161" i="2" s="1"/>
  <c r="G161" i="2" s="1"/>
  <c r="I500" i="1"/>
  <c r="E161" i="2" s="1"/>
  <c r="J500" i="1"/>
  <c r="F161" i="2" s="1"/>
  <c r="B162" i="2"/>
  <c r="C162" i="2"/>
  <c r="D162" i="2"/>
  <c r="E162" i="2"/>
  <c r="F162" i="2"/>
  <c r="B163" i="2"/>
  <c r="C163" i="2"/>
  <c r="D163" i="2"/>
  <c r="E163" i="2"/>
  <c r="F163" i="2"/>
  <c r="F503" i="1"/>
  <c r="B164" i="2" s="1"/>
  <c r="G503" i="1"/>
  <c r="C164" i="2" s="1"/>
  <c r="H503" i="1"/>
  <c r="D164" i="2" s="1"/>
  <c r="I503" i="1"/>
  <c r="E164" i="2" s="1"/>
  <c r="G164" i="2" s="1"/>
  <c r="J503" i="1"/>
  <c r="F164" i="2" s="1"/>
  <c r="F19" i="1"/>
  <c r="G617" i="1" s="1"/>
  <c r="G19" i="1"/>
  <c r="H19" i="1"/>
  <c r="G619" i="1" s="1"/>
  <c r="I19" i="1"/>
  <c r="F32" i="1"/>
  <c r="F52" i="1" s="1"/>
  <c r="H617" i="1" s="1"/>
  <c r="G32" i="1"/>
  <c r="H32" i="1"/>
  <c r="I32" i="1"/>
  <c r="G52" i="1"/>
  <c r="H618" i="1" s="1"/>
  <c r="H51" i="1"/>
  <c r="H52" i="1" s="1"/>
  <c r="H619" i="1" s="1"/>
  <c r="I51" i="1"/>
  <c r="I52" i="1" s="1"/>
  <c r="H620" i="1" s="1"/>
  <c r="F177" i="1"/>
  <c r="I177" i="1"/>
  <c r="F183" i="1"/>
  <c r="F192" i="1" s="1"/>
  <c r="G183" i="1"/>
  <c r="H183" i="1"/>
  <c r="I183" i="1"/>
  <c r="J183" i="1"/>
  <c r="J192" i="1" s="1"/>
  <c r="F188" i="1"/>
  <c r="G188" i="1"/>
  <c r="H188" i="1"/>
  <c r="I188" i="1"/>
  <c r="F211" i="1"/>
  <c r="G211" i="1"/>
  <c r="H211" i="1"/>
  <c r="I211" i="1"/>
  <c r="J211" i="1"/>
  <c r="K211" i="1"/>
  <c r="F229" i="1"/>
  <c r="G229" i="1"/>
  <c r="H229" i="1"/>
  <c r="I229" i="1"/>
  <c r="J229" i="1"/>
  <c r="K229" i="1"/>
  <c r="K257" i="1" s="1"/>
  <c r="K271" i="1" s="1"/>
  <c r="F247" i="1"/>
  <c r="G247" i="1"/>
  <c r="H247" i="1"/>
  <c r="I247" i="1"/>
  <c r="J247" i="1"/>
  <c r="K247" i="1"/>
  <c r="F256" i="1"/>
  <c r="G256" i="1"/>
  <c r="L256" i="1" s="1"/>
  <c r="H256" i="1"/>
  <c r="I256" i="1"/>
  <c r="J256" i="1"/>
  <c r="K256" i="1"/>
  <c r="F257" i="1"/>
  <c r="F271" i="1" s="1"/>
  <c r="L270" i="1"/>
  <c r="F290" i="1"/>
  <c r="G290" i="1"/>
  <c r="G338" i="1" s="1"/>
  <c r="G352" i="1" s="1"/>
  <c r="H290" i="1"/>
  <c r="I290" i="1"/>
  <c r="F309" i="1"/>
  <c r="G309" i="1"/>
  <c r="H309" i="1"/>
  <c r="I309" i="1"/>
  <c r="F328" i="1"/>
  <c r="G328" i="1"/>
  <c r="H328" i="1"/>
  <c r="I328" i="1"/>
  <c r="F337" i="1"/>
  <c r="G337" i="1"/>
  <c r="H337" i="1"/>
  <c r="I337" i="1"/>
  <c r="J337" i="1"/>
  <c r="J338" i="1" s="1"/>
  <c r="J352" i="1" s="1"/>
  <c r="K337" i="1"/>
  <c r="K338" i="1" s="1"/>
  <c r="K352" i="1" s="1"/>
  <c r="F362" i="1"/>
  <c r="G362" i="1"/>
  <c r="H362" i="1"/>
  <c r="I362" i="1"/>
  <c r="G634" i="1" s="1"/>
  <c r="J634" i="1" s="1"/>
  <c r="J362" i="1"/>
  <c r="K362" i="1"/>
  <c r="I368" i="1"/>
  <c r="F369" i="1"/>
  <c r="G369" i="1"/>
  <c r="H369" i="1"/>
  <c r="I369" i="1"/>
  <c r="L381" i="1"/>
  <c r="L382" i="1" s="1"/>
  <c r="G636" i="1" s="1"/>
  <c r="J636" i="1" s="1"/>
  <c r="F382" i="1"/>
  <c r="G382" i="1"/>
  <c r="H382" i="1"/>
  <c r="I382" i="1"/>
  <c r="J382" i="1"/>
  <c r="K382" i="1"/>
  <c r="F393" i="1"/>
  <c r="G393" i="1"/>
  <c r="H393" i="1"/>
  <c r="I393" i="1"/>
  <c r="F401" i="1"/>
  <c r="G401" i="1"/>
  <c r="H401" i="1"/>
  <c r="I401" i="1"/>
  <c r="F407" i="1"/>
  <c r="G407" i="1"/>
  <c r="H407" i="1"/>
  <c r="I407" i="1"/>
  <c r="F408" i="1"/>
  <c r="G408" i="1"/>
  <c r="H645" i="1" s="1"/>
  <c r="H408" i="1"/>
  <c r="H644" i="1" s="1"/>
  <c r="J644" i="1" s="1"/>
  <c r="I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L433" i="1" s="1"/>
  <c r="F433" i="1"/>
  <c r="G433" i="1"/>
  <c r="H433" i="1"/>
  <c r="I433" i="1"/>
  <c r="J433" i="1"/>
  <c r="F446" i="1"/>
  <c r="G446" i="1"/>
  <c r="H446" i="1"/>
  <c r="I446" i="1"/>
  <c r="G642" i="1" s="1"/>
  <c r="F452" i="1"/>
  <c r="G452" i="1"/>
  <c r="H452" i="1"/>
  <c r="I452" i="1"/>
  <c r="F460" i="1"/>
  <c r="G460" i="1"/>
  <c r="H460" i="1"/>
  <c r="H461" i="1" s="1"/>
  <c r="H641" i="1" s="1"/>
  <c r="J641" i="1" s="1"/>
  <c r="I460" i="1"/>
  <c r="I461" i="1" s="1"/>
  <c r="H642" i="1" s="1"/>
  <c r="F461" i="1"/>
  <c r="H639" i="1" s="1"/>
  <c r="G461" i="1"/>
  <c r="F470" i="1"/>
  <c r="G470" i="1"/>
  <c r="H470" i="1"/>
  <c r="H476" i="1" s="1"/>
  <c r="H624" i="1" s="1"/>
  <c r="I470" i="1"/>
  <c r="J470" i="1"/>
  <c r="F474" i="1"/>
  <c r="G474" i="1"/>
  <c r="G476" i="1" s="1"/>
  <c r="H623" i="1" s="1"/>
  <c r="J623" i="1" s="1"/>
  <c r="H474" i="1"/>
  <c r="I474" i="1"/>
  <c r="J474" i="1"/>
  <c r="K495" i="1"/>
  <c r="K496" i="1"/>
  <c r="K497" i="1"/>
  <c r="K498" i="1"/>
  <c r="K499" i="1"/>
  <c r="K501" i="1"/>
  <c r="K502" i="1"/>
  <c r="K503" i="1"/>
  <c r="F517" i="1"/>
  <c r="G517" i="1"/>
  <c r="H517" i="1"/>
  <c r="I517" i="1"/>
  <c r="F524" i="1"/>
  <c r="G524" i="1"/>
  <c r="H524" i="1"/>
  <c r="I524" i="1"/>
  <c r="I545" i="1" s="1"/>
  <c r="J524" i="1"/>
  <c r="K524" i="1"/>
  <c r="L524" i="1"/>
  <c r="F529" i="1"/>
  <c r="G529" i="1"/>
  <c r="H529" i="1"/>
  <c r="I529" i="1"/>
  <c r="J529" i="1"/>
  <c r="J545" i="1" s="1"/>
  <c r="K529" i="1"/>
  <c r="L529" i="1"/>
  <c r="F534" i="1"/>
  <c r="G534" i="1"/>
  <c r="G545" i="1" s="1"/>
  <c r="H534" i="1"/>
  <c r="I534" i="1"/>
  <c r="J534" i="1"/>
  <c r="K534" i="1"/>
  <c r="L534" i="1"/>
  <c r="F539" i="1"/>
  <c r="G539" i="1"/>
  <c r="H539" i="1"/>
  <c r="I539" i="1"/>
  <c r="J539" i="1"/>
  <c r="K539" i="1"/>
  <c r="L539" i="1"/>
  <c r="F544" i="1"/>
  <c r="G544" i="1"/>
  <c r="H544" i="1"/>
  <c r="I544" i="1"/>
  <c r="J544" i="1"/>
  <c r="K544" i="1"/>
  <c r="L544" i="1"/>
  <c r="L557" i="1"/>
  <c r="L560" i="1" s="1"/>
  <c r="L558" i="1"/>
  <c r="L559" i="1"/>
  <c r="F560" i="1"/>
  <c r="G560" i="1"/>
  <c r="H560" i="1"/>
  <c r="I560" i="1"/>
  <c r="J560" i="1"/>
  <c r="K560" i="1"/>
  <c r="L562" i="1"/>
  <c r="L563" i="1"/>
  <c r="L564" i="1"/>
  <c r="F565" i="1"/>
  <c r="F571" i="1" s="1"/>
  <c r="G565" i="1"/>
  <c r="H565" i="1"/>
  <c r="I565" i="1"/>
  <c r="J565" i="1"/>
  <c r="J571" i="1" s="1"/>
  <c r="K565" i="1"/>
  <c r="L567" i="1"/>
  <c r="L568" i="1"/>
  <c r="L569" i="1"/>
  <c r="F570" i="1"/>
  <c r="G570" i="1"/>
  <c r="H570" i="1"/>
  <c r="I570" i="1"/>
  <c r="I571" i="1" s="1"/>
  <c r="J570" i="1"/>
  <c r="K570" i="1"/>
  <c r="I575" i="1"/>
  <c r="I576" i="1"/>
  <c r="I577" i="1"/>
  <c r="I578" i="1"/>
  <c r="I579" i="1"/>
  <c r="I580" i="1"/>
  <c r="I581" i="1"/>
  <c r="I582" i="1"/>
  <c r="I583" i="1"/>
  <c r="I584" i="1"/>
  <c r="I585" i="1"/>
  <c r="I586" i="1"/>
  <c r="I587" i="1"/>
  <c r="K591" i="1"/>
  <c r="K598" i="1" s="1"/>
  <c r="G647" i="1" s="1"/>
  <c r="K592" i="1"/>
  <c r="K593" i="1"/>
  <c r="K594" i="1"/>
  <c r="K595" i="1"/>
  <c r="K596" i="1"/>
  <c r="K597" i="1"/>
  <c r="H598" i="1"/>
  <c r="H649" i="1" s="1"/>
  <c r="I598" i="1"/>
  <c r="H650" i="1" s="1"/>
  <c r="J598" i="1"/>
  <c r="H651" i="1" s="1"/>
  <c r="J651" i="1" s="1"/>
  <c r="K602" i="1"/>
  <c r="K603" i="1"/>
  <c r="K604" i="1"/>
  <c r="K605" i="1" s="1"/>
  <c r="G648" i="1" s="1"/>
  <c r="H605" i="1"/>
  <c r="I605" i="1"/>
  <c r="J605" i="1"/>
  <c r="F614" i="1"/>
  <c r="G614" i="1"/>
  <c r="H614" i="1"/>
  <c r="I614" i="1"/>
  <c r="J614" i="1"/>
  <c r="K614" i="1"/>
  <c r="L614" i="1"/>
  <c r="G618" i="1"/>
  <c r="G620" i="1"/>
  <c r="G622" i="1"/>
  <c r="G623" i="1"/>
  <c r="G625" i="1"/>
  <c r="H627" i="1"/>
  <c r="H628" i="1"/>
  <c r="H629" i="1"/>
  <c r="H630" i="1"/>
  <c r="H631" i="1"/>
  <c r="H632" i="1"/>
  <c r="H633" i="1"/>
  <c r="H634" i="1"/>
  <c r="H635" i="1"/>
  <c r="H636" i="1"/>
  <c r="H637" i="1"/>
  <c r="H638" i="1"/>
  <c r="G639" i="1"/>
  <c r="G640" i="1"/>
  <c r="J640" i="1" s="1"/>
  <c r="H640" i="1"/>
  <c r="G641" i="1"/>
  <c r="G643" i="1"/>
  <c r="H643" i="1"/>
  <c r="G644" i="1"/>
  <c r="G645" i="1"/>
  <c r="J645" i="1" s="1"/>
  <c r="H647" i="1"/>
  <c r="G649" i="1"/>
  <c r="G651" i="1"/>
  <c r="G652" i="1"/>
  <c r="H652" i="1"/>
  <c r="G653" i="1"/>
  <c r="H653" i="1"/>
  <c r="G654" i="1"/>
  <c r="H654" i="1"/>
  <c r="H655" i="1"/>
  <c r="J655" i="1" s="1"/>
  <c r="I257" i="1"/>
  <c r="I271" i="1" s="1"/>
  <c r="C18" i="2"/>
  <c r="C26" i="10"/>
  <c r="L328" i="1"/>
  <c r="L351" i="1"/>
  <c r="L290" i="1"/>
  <c r="A31" i="12"/>
  <c r="C70" i="2"/>
  <c r="A40" i="12"/>
  <c r="D62" i="2"/>
  <c r="D63" i="2" s="1"/>
  <c r="C18" i="13"/>
  <c r="D18" i="2"/>
  <c r="C91" i="2"/>
  <c r="F78" i="2"/>
  <c r="F81" i="2" s="1"/>
  <c r="D31" i="2"/>
  <c r="C78" i="2"/>
  <c r="D50" i="2"/>
  <c r="F18" i="2"/>
  <c r="G156" i="2"/>
  <c r="E115" i="2"/>
  <c r="E103" i="2"/>
  <c r="D91" i="2"/>
  <c r="E62" i="2"/>
  <c r="E63" i="2" s="1"/>
  <c r="E31" i="2"/>
  <c r="G62" i="2"/>
  <c r="E78" i="2"/>
  <c r="E81" i="2" s="1"/>
  <c r="L427" i="1"/>
  <c r="J257" i="1"/>
  <c r="J271" i="1" s="1"/>
  <c r="H112" i="1"/>
  <c r="K571" i="1"/>
  <c r="D81" i="2"/>
  <c r="I169" i="1"/>
  <c r="H169" i="1"/>
  <c r="G552" i="1"/>
  <c r="J643" i="1"/>
  <c r="J476" i="1"/>
  <c r="H626" i="1" s="1"/>
  <c r="I476" i="1"/>
  <c r="H625" i="1" s="1"/>
  <c r="J625" i="1" s="1"/>
  <c r="J140" i="1"/>
  <c r="I552" i="1"/>
  <c r="K549" i="1"/>
  <c r="K550" i="1"/>
  <c r="G22" i="2"/>
  <c r="K545" i="1"/>
  <c r="J552" i="1"/>
  <c r="H552" i="1"/>
  <c r="C29" i="10"/>
  <c r="I661" i="1"/>
  <c r="H140" i="1"/>
  <c r="L401" i="1"/>
  <c r="C139" i="2" s="1"/>
  <c r="L393" i="1"/>
  <c r="G22" i="13"/>
  <c r="C22" i="13" s="1"/>
  <c r="I25" i="13"/>
  <c r="C25" i="13" s="1"/>
  <c r="H571" i="1"/>
  <c r="F338" i="1"/>
  <c r="F352" i="1" s="1"/>
  <c r="G192" i="1"/>
  <c r="H192" i="1"/>
  <c r="F552" i="1"/>
  <c r="L309" i="1"/>
  <c r="L570" i="1"/>
  <c r="G36" i="2"/>
  <c r="L565" i="1"/>
  <c r="H545" i="1"/>
  <c r="K551" i="1"/>
  <c r="C138" i="2"/>
  <c r="I33" i="13"/>
  <c r="J639" i="1" l="1"/>
  <c r="J649" i="1"/>
  <c r="L545" i="1"/>
  <c r="C21" i="10"/>
  <c r="C20" i="10"/>
  <c r="C17" i="10"/>
  <c r="L247" i="1"/>
  <c r="G36" i="14" s="1"/>
  <c r="H36" i="14" s="1"/>
  <c r="I36" i="14" s="1"/>
  <c r="G662" i="1"/>
  <c r="I662" i="1"/>
  <c r="G650" i="1"/>
  <c r="C124" i="2"/>
  <c r="C19" i="10"/>
  <c r="C18" i="10"/>
  <c r="C120" i="2"/>
  <c r="H257" i="1"/>
  <c r="H271" i="1" s="1"/>
  <c r="J647" i="1"/>
  <c r="C122" i="2"/>
  <c r="C128" i="2" s="1"/>
  <c r="L211" i="1"/>
  <c r="G4" i="14" s="1"/>
  <c r="H4" i="14" s="1"/>
  <c r="I4" i="14" s="1"/>
  <c r="C11" i="10"/>
  <c r="F476" i="1"/>
  <c r="H622" i="1" s="1"/>
  <c r="J622" i="1" s="1"/>
  <c r="F112" i="1"/>
  <c r="C63" i="2"/>
  <c r="C35" i="10"/>
  <c r="J617" i="1"/>
  <c r="E128" i="2"/>
  <c r="G81" i="2"/>
  <c r="C17" i="13"/>
  <c r="D15" i="13"/>
  <c r="C15" i="13" s="1"/>
  <c r="D6" i="13"/>
  <c r="C6" i="13" s="1"/>
  <c r="E13" i="13"/>
  <c r="C13" i="13" s="1"/>
  <c r="K552" i="1"/>
  <c r="G624" i="1"/>
  <c r="J624" i="1" s="1"/>
  <c r="K500" i="1"/>
  <c r="H338" i="1"/>
  <c r="H352" i="1" s="1"/>
  <c r="D145" i="2"/>
  <c r="G112" i="1"/>
  <c r="D19" i="13"/>
  <c r="C19" i="13" s="1"/>
  <c r="D14" i="13"/>
  <c r="C14" i="13" s="1"/>
  <c r="A13" i="12"/>
  <c r="D29" i="13"/>
  <c r="C29" i="13" s="1"/>
  <c r="D12" i="13"/>
  <c r="C12" i="13" s="1"/>
  <c r="D5" i="13"/>
  <c r="C5" i="13" s="1"/>
  <c r="E8" i="13"/>
  <c r="C8" i="13" s="1"/>
  <c r="G257" i="1"/>
  <c r="G271" i="1" s="1"/>
  <c r="C81" i="2"/>
  <c r="C16" i="10"/>
  <c r="H660" i="1"/>
  <c r="H664" i="1" s="1"/>
  <c r="H667" i="1" s="1"/>
  <c r="C10" i="10"/>
  <c r="C109" i="2"/>
  <c r="C115" i="2" s="1"/>
  <c r="L229" i="1"/>
  <c r="G24" i="14" s="1"/>
  <c r="C7" i="13"/>
  <c r="C16" i="13"/>
  <c r="L337" i="1"/>
  <c r="F62" i="2"/>
  <c r="F63" i="2" s="1"/>
  <c r="C23" i="10"/>
  <c r="G163" i="2"/>
  <c r="G162" i="2"/>
  <c r="G160" i="2"/>
  <c r="G159" i="2"/>
  <c r="G158" i="2"/>
  <c r="G103" i="2"/>
  <c r="F103" i="2"/>
  <c r="C103" i="2"/>
  <c r="F91" i="2"/>
  <c r="E50" i="2"/>
  <c r="E51" i="2" s="1"/>
  <c r="C50" i="2"/>
  <c r="F31" i="2"/>
  <c r="C31" i="2"/>
  <c r="E18" i="2"/>
  <c r="E144" i="2"/>
  <c r="E145" i="2" s="1"/>
  <c r="F50" i="2"/>
  <c r="F51" i="2" s="1"/>
  <c r="L338" i="1"/>
  <c r="L352" i="1" s="1"/>
  <c r="G633" i="1" s="1"/>
  <c r="J633" i="1" s="1"/>
  <c r="C24" i="10"/>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F193" i="1" s="1"/>
  <c r="G627" i="1" s="1"/>
  <c r="J627" i="1" s="1"/>
  <c r="C36" i="10"/>
  <c r="G63" i="2"/>
  <c r="G104" i="2" s="1"/>
  <c r="J618" i="1"/>
  <c r="G42" i="2"/>
  <c r="G50" i="2" s="1"/>
  <c r="G51" i="2" s="1"/>
  <c r="J51" i="1"/>
  <c r="G16" i="2"/>
  <c r="J19" i="1"/>
  <c r="G621" i="1" s="1"/>
  <c r="G18" i="2"/>
  <c r="F545" i="1"/>
  <c r="H434" i="1"/>
  <c r="J620" i="1"/>
  <c r="J619" i="1"/>
  <c r="D103" i="2"/>
  <c r="D104" i="2" s="1"/>
  <c r="I140" i="1"/>
  <c r="A22" i="12"/>
  <c r="H648" i="1"/>
  <c r="J648" i="1" s="1"/>
  <c r="J652" i="1"/>
  <c r="J642" i="1"/>
  <c r="G571" i="1"/>
  <c r="I434" i="1"/>
  <c r="G434" i="1"/>
  <c r="E104" i="2"/>
  <c r="I663" i="1"/>
  <c r="C27" i="10"/>
  <c r="G635" i="1"/>
  <c r="J635" i="1" s="1"/>
  <c r="H646" i="1" l="1"/>
  <c r="H672" i="1"/>
  <c r="C6" i="10" s="1"/>
  <c r="L257" i="1"/>
  <c r="L271" i="1" s="1"/>
  <c r="G632" i="1" s="1"/>
  <c r="J632" i="1" s="1"/>
  <c r="F660" i="1"/>
  <c r="F664" i="1" s="1"/>
  <c r="F672" i="1" s="1"/>
  <c r="C4" i="10" s="1"/>
  <c r="C104" i="2"/>
  <c r="D31" i="13"/>
  <c r="I193" i="1"/>
  <c r="G630" i="1" s="1"/>
  <c r="J630" i="1" s="1"/>
  <c r="C145" i="2"/>
  <c r="G660" i="1"/>
  <c r="G664" i="1" s="1"/>
  <c r="G672" i="1" s="1"/>
  <c r="C5" i="10" s="1"/>
  <c r="E33" i="13"/>
  <c r="D35" i="13" s="1"/>
  <c r="C28" i="10"/>
  <c r="D23" i="10" s="1"/>
  <c r="H24" i="14"/>
  <c r="I24" i="14" s="1"/>
  <c r="C31" i="13"/>
  <c r="C51" i="2"/>
  <c r="G631" i="1"/>
  <c r="J631" i="1" s="1"/>
  <c r="J646" i="1"/>
  <c r="G193" i="1"/>
  <c r="G628" i="1" s="1"/>
  <c r="J628" i="1" s="1"/>
  <c r="G626" i="1"/>
  <c r="J626" i="1" s="1"/>
  <c r="J52" i="1"/>
  <c r="H621" i="1" s="1"/>
  <c r="J621" i="1" s="1"/>
  <c r="C38" i="10"/>
  <c r="G667" i="1" l="1"/>
  <c r="F667" i="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<sst xmlns="http://schemas.openxmlformats.org/spreadsheetml/2006/main" count="5505" uniqueCount="1610">
  <si>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</si>
  <si>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</si>
  <si>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</si>
  <si>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</si>
  <si>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</si>
  <si>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</si>
  <si>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</si>
  <si>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</si>
  <si>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</si>
  <si>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</si>
  <si>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</si>
  <si>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</si>
  <si>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</si>
  <si>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</si>
  <si>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</si>
  <si>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</si>
  <si>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</si>
  <si>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</si>
  <si>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</si>
  <si>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</si>
  <si>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</si>
  <si>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</si>
  <si>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</si>
  <si>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</si>
  <si>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</si>
  <si>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</si>
  <si>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</si>
  <si>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</si>
  <si>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</si>
  <si>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</si>
  <si>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</si>
  <si>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</si>
  <si>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</si>
  <si>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</si>
  <si>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</si>
  <si>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</si>
  <si>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</si>
  <si>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</si>
  <si>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</si>
  <si>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</si>
  <si>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</si>
  <si>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</si>
  <si>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</si>
  <si>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</si>
  <si>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</si>
  <si>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</si>
  <si>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</si>
  <si>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</si>
  <si>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</si>
  <si>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</si>
  <si>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</si>
  <si>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</si>
  <si>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</si>
  <si>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</si>
  <si>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</si>
  <si>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</si>
  <si>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</si>
  <si>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</si>
  <si>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</si>
  <si>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</si>
  <si>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</si>
  <si>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</si>
  <si>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</si>
  <si>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</si>
  <si>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</si>
  <si>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</si>
  <si>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</si>
  <si>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</si>
  <si>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</si>
  <si>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</si>
  <si>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</si>
  <si>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</si>
  <si>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</si>
  <si>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</si>
  <si>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</si>
  <si>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</si>
  <si>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</si>
  <si>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</si>
  <si>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</si>
  <si>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</si>
  <si>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</si>
  <si>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</si>
  <si>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</si>
  <si>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</si>
  <si>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</si>
  <si>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</si>
  <si>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</si>
  <si>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</si>
  <si>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</si>
  <si>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</si>
  <si>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</si>
  <si>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</si>
  <si>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</si>
  <si>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</si>
  <si>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</si>
  <si>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</si>
  <si>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</si>
  <si>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</si>
  <si>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</si>
  <si>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</si>
  <si>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</si>
  <si>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</si>
  <si>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</si>
  <si>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</si>
  <si>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</si>
  <si>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</si>
  <si>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</si>
  <si>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</si>
  <si>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</si>
  <si>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</si>
  <si>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</si>
  <si>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</si>
  <si>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</si>
  <si>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</si>
  <si>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</si>
  <si>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</si>
  <si>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</si>
  <si>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</si>
  <si>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</si>
  <si>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</si>
  <si>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</si>
  <si>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</si>
  <si>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</si>
  <si>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</si>
  <si>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</si>
  <si>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</si>
  <si>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</si>
  <si>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</si>
  <si>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</si>
  <si>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</si>
  <si>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</si>
  <si>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</si>
  <si>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</si>
  <si>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</si>
  <si>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</si>
  <si>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</si>
  <si>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</si>
  <si>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</si>
  <si>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</si>
  <si>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</si>
  <si>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</si>
  <si>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</si>
  <si>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</si>
  <si>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</si>
  <si>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</si>
  <si>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</si>
  <si>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</si>
  <si>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</si>
  <si>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</si>
  <si>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</si>
  <si>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</si>
  <si>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</si>
  <si>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</si>
  <si>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</si>
  <si>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</si>
  <si>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</si>
  <si>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</si>
  <si>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</si>
  <si>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</si>
  <si>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</si>
  <si>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</si>
  <si>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</si>
  <si>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</si>
  <si>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</si>
  <si>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</si>
  <si>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</si>
  <si>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</si>
  <si>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</si>
  <si>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</si>
  <si>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</si>
  <si>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</si>
  <si>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</si>
  <si>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</si>
  <si>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</si>
  <si>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</si>
  <si>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</si>
  <si>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</si>
  <si>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</si>
  <si>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</si>
  <si>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</si>
  <si>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</si>
  <si>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</si>
  <si>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</si>
  <si>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</si>
  <si>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</si>
  <si>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</si>
  <si>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</si>
  <si>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</si>
  <si>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</si>
  <si>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</si>
  <si>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</si>
  <si>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</si>
  <si>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</si>
  <si>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</si>
  <si>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</si>
  <si>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</si>
  <si>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</si>
  <si>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</si>
  <si>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</si>
  <si>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</si>
  <si>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</si>
  <si>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</si>
  <si>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</si>
  <si>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</si>
  <si>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</si>
  <si>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</si>
  <si>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</si>
  <si>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</si>
  <si>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</si>
  <si>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</si>
  <si>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</si>
  <si>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</si>
  <si>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</si>
  <si>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</si>
  <si>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</si>
  <si>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</si>
  <si>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</si>
  <si>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</si>
  <si>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</si>
  <si>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</si>
  <si>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</si>
  <si>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</si>
  <si>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</si>
  <si>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</si>
  <si>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</si>
  <si>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</si>
  <si>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</si>
  <si>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</si>
  <si>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</si>
  <si>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</si>
  <si>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</si>
  <si>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</si>
  <si>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</si>
  <si>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</si>
  <si>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</si>
  <si>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</si>
  <si>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</si>
  <si>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</si>
  <si>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</si>
  <si>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</si>
  <si>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</si>
  <si>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</si>
  <si>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</si>
  <si>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</si>
  <si>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</si>
  <si>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</si>
  <si>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</si>
  <si>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</si>
  <si>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</si>
  <si>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</si>
  <si>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</si>
  <si>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</si>
  <si>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</si>
  <si>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</si>
  <si>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</si>
  <si>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</si>
  <si>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</si>
  <si>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</si>
  <si>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</si>
  <si>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</si>
  <si>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</si>
  <si>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</si>
  <si>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</si>
  <si>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</si>
  <si>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</si>
  <si>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</si>
  <si>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</si>
  <si>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</si>
  <si>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</si>
  <si>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</si>
  <si>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</si>
  <si>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</si>
  <si>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</si>
  <si>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</si>
  <si>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</si>
  <si>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</si>
  <si>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</si>
  <si>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</si>
  <si>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</si>
  <si>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</si>
  <si>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</si>
  <si>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</si>
  <si>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</si>
  <si>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</si>
  <si>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</si>
  <si>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</si>
  <si>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</si>
  <si>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</si>
  <si>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</si>
  <si>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</si>
  <si>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</si>
  <si>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</si>
  <si>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</si>
  <si>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</si>
  <si>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</si>
  <si>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</si>
  <si>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</si>
  <si>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</si>
  <si>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</si>
  <si>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</si>
  <si>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</si>
  <si>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</si>
  <si>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</si>
  <si>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</si>
  <si>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</si>
  <si>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</si>
  <si>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</si>
  <si>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</si>
  <si>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</si>
  <si>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</si>
  <si>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</si>
  <si>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</si>
  <si>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</si>
  <si>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</si>
  <si>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</si>
  <si>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</si>
  <si>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</si>
  <si>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</si>
  <si>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</si>
  <si>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</si>
  <si>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</si>
  <si>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</si>
  <si>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</si>
  <si>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</si>
  <si>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</si>
  <si>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</si>
  <si>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</si>
  <si>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</si>
  <si>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</si>
  <si>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</si>
  <si>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</si>
  <si>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</si>
  <si>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</si>
  <si>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</si>
  <si>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</si>
  <si>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</si>
  <si>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</si>
  <si>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</si>
  <si>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</si>
  <si>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</si>
  <si>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</si>
  <si>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</si>
  <si>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</si>
  <si>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</si>
  <si>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</si>
  <si>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</si>
  <si>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</si>
  <si>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</si>
  <si>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</si>
  <si>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</si>
  <si>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</si>
  <si>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</si>
  <si>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</si>
  <si>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</si>
  <si>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</si>
  <si>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</si>
  <si>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</si>
  <si>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</si>
  <si>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</si>
  <si>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</si>
  <si>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</si>
  <si>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</si>
  <si>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</si>
  <si>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</si>
  <si>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</si>
  <si>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</si>
  <si>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</si>
  <si>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</si>
  <si>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</si>
  <si>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</si>
  <si>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</si>
  <si>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</si>
  <si>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</si>
  <si>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</si>
  <si>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</si>
  <si>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</si>
  <si>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</si>
  <si>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</si>
  <si>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</si>
  <si>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</si>
  <si>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</si>
  <si>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</si>
  <si>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</si>
  <si>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</si>
  <si>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</si>
  <si>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</si>
  <si>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</si>
  <si>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</si>
  <si>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</si>
  <si>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</si>
  <si>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</si>
  <si>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</si>
  <si>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</si>
  <si>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</si>
  <si>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</si>
  <si>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</si>
  <si>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</si>
  <si>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</si>
  <si>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</si>
  <si>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</si>
  <si>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</si>
  <si>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</si>
  <si>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</si>
  <si>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</si>
  <si>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</si>
  <si>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</si>
  <si>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</si>
  <si>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</si>
  <si>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</si>
  <si>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</si>
  <si>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</si>
  <si>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</si>
  <si>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</si>
  <si>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</si>
  <si>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</si>
  <si>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</si>
  <si>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</si>
  <si>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</si>
  <si>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</si>
  <si>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</si>
  <si>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</si>
  <si>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</si>
  <si>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</si>
  <si>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</si>
  <si>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</si>
  <si>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</si>
  <si>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</si>
  <si>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</si>
  <si>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</si>
  <si>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</si>
  <si>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</si>
  <si>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</si>
  <si>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</si>
  <si>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</si>
  <si>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</si>
  <si>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</si>
  <si>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</si>
  <si>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</si>
  <si>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</si>
  <si>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</si>
  <si>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</si>
  <si>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</si>
  <si>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</si>
  <si>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</si>
  <si>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</si>
  <si>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</si>
  <si>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</si>
  <si>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</si>
  <si>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</si>
  <si>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</si>
  <si>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</si>
  <si>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</si>
  <si>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</si>
  <si>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</si>
  <si>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</si>
  <si>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</si>
  <si>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</si>
  <si>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</si>
  <si>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</si>
  <si>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</si>
  <si>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</si>
  <si>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</si>
  <si>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</si>
  <si>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</si>
  <si>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</si>
  <si>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</si>
  <si>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</si>
  <si>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</si>
  <si>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</si>
  <si>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</si>
  <si>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</si>
  <si>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</si>
  <si>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</si>
  <si>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</si>
  <si>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</si>
  <si>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</si>
  <si>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</si>
  <si>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</si>
  <si>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</si>
  <si>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</si>
  <si>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</si>
  <si>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</si>
  <si>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</si>
  <si>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</si>
  <si>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</si>
  <si>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</si>
  <si>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</si>
  <si>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</si>
  <si>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</si>
  <si>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</si>
  <si>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</si>
  <si>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</si>
  <si>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</si>
  <si>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</si>
  <si>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</si>
  <si>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</si>
  <si>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</si>
  <si>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</si>
  <si>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</si>
  <si>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</si>
  <si>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</si>
  <si>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</si>
  <si>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</si>
  <si>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</si>
  <si>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</si>
  <si>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</si>
  <si>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</si>
  <si>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</si>
  <si>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</si>
  <si>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</si>
  <si>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</si>
  <si>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</si>
  <si>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</si>
  <si>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</si>
  <si>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</si>
  <si>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</si>
  <si>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</si>
  <si>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</si>
  <si>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</si>
  <si>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</si>
  <si>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</si>
  <si>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</si>
  <si>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</si>
  <si>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</si>
  <si>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</si>
  <si>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</si>
  <si>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</si>
  <si>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</si>
  <si>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</si>
  <si>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</si>
  <si>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</si>
  <si>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</si>
  <si>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</si>
  <si>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</si>
  <si>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</si>
  <si>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</si>
  <si>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</si>
  <si>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</si>
  <si>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</si>
  <si>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</si>
  <si>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</si>
  <si>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</si>
  <si>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</si>
  <si>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</si>
  <si>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</si>
  <si>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</si>
  <si>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</si>
  <si>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</si>
  <si>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</si>
  <si>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</si>
  <si>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</si>
  <si>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</si>
  <si>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</si>
  <si>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</si>
  <si>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</si>
  <si>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</si>
  <si>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</si>
  <si>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</si>
  <si>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</si>
  <si>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</si>
  <si>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</si>
  <si>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</si>
  <si>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</si>
  <si>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</si>
  <si>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</si>
  <si>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</si>
  <si>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</si>
  <si>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</si>
  <si>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</si>
  <si>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</si>
  <si>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</si>
  <si>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</si>
  <si>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</si>
  <si>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</si>
  <si>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</si>
  <si>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</si>
  <si>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</si>
  <si>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</si>
  <si>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</si>
  <si>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</si>
  <si>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</si>
  <si>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</si>
  <si>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</si>
  <si>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</si>
  <si>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</si>
  <si>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</si>
  <si>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</si>
  <si>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</si>
  <si>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</si>
  <si>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</si>
  <si>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</si>
  <si>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</si>
  <si>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</si>
  <si>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</si>
  <si>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</si>
  <si>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</si>
  <si>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</si>
  <si>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</si>
  <si>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</si>
  <si>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</si>
  <si>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</si>
  <si>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</si>
  <si>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</si>
  <si>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</si>
  <si>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</si>
  <si>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</si>
  <si>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</si>
  <si>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</si>
  <si>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</si>
  <si>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</si>
  <si>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</si>
  <si>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</si>
  <si>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</si>
  <si>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</si>
  <si>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</si>
  <si>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</si>
  <si>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</si>
  <si>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</si>
  <si>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</si>
  <si>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</si>
  <si>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</si>
  <si>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</si>
  <si>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</si>
  <si>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</si>
  <si>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</si>
  <si>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</si>
  <si>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</si>
  <si>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</si>
  <si>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</si>
  <si>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</si>
  <si>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</si>
  <si>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</si>
  <si>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</si>
  <si>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</si>
  <si>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</si>
  <si>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</si>
  <si>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</si>
  <si>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</si>
  <si>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</si>
  <si>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</si>
  <si>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</si>
  <si>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</si>
  <si>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</si>
  <si>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</si>
  <si>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</si>
  <si>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</si>
  <si>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</si>
  <si>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</si>
  <si>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</si>
  <si>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</si>
  <si>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</si>
  <si>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</si>
  <si>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</si>
  <si>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</si>
  <si>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</si>
  <si>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</si>
  <si>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</si>
  <si>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</si>
  <si>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</si>
  <si>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</si>
  <si>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</si>
  <si>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</si>
  <si>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</si>
  <si>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</si>
  <si>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</si>
  <si>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</si>
  <si>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</si>
  <si>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</si>
  <si>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</si>
  <si>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</si>
  <si>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</si>
  <si>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</si>
  <si>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</si>
  <si>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</si>
  <si>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</si>
  <si>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</si>
  <si>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</si>
  <si>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</si>
  <si>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</si>
  <si>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</si>
  <si>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</si>
  <si>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</si>
  <si>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</si>
  <si>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</si>
  <si>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</si>
  <si>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</si>
  <si>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</si>
  <si>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</si>
  <si>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</si>
  <si>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</si>
  <si>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</si>
  <si>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</si>
  <si>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</si>
  <si>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</si>
  <si>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</si>
  <si>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</si>
  <si>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</si>
  <si>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</si>
  <si>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</si>
  <si>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</si>
  <si>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</si>
  <si>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</si>
  <si>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</si>
  <si>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</si>
  <si>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</si>
  <si>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</si>
  <si>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</si>
  <si>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</si>
  <si>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</si>
  <si>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</si>
  <si>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</si>
  <si>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</si>
  <si>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</si>
  <si>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</si>
  <si>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</si>
  <si>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</si>
  <si>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</si>
  <si>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</si>
  <si>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</si>
  <si>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</si>
  <si>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</si>
  <si>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</si>
  <si>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</si>
  <si>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</si>
  <si>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</si>
  <si>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</si>
  <si>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</si>
  <si>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</si>
  <si>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</si>
  <si>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</si>
  <si>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</si>
  <si>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</si>
  <si>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</si>
  <si>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</si>
  <si>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</si>
  <si>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</si>
  <si>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</si>
  <si>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</si>
  <si>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</si>
  <si>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</si>
  <si>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</si>
  <si>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</si>
  <si>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</si>
  <si>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</si>
  <si>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</si>
  <si>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</si>
  <si>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</si>
  <si>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</si>
  <si>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</si>
  <si>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</si>
  <si>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</si>
  <si>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</si>
  <si>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</si>
  <si>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</si>
  <si>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</si>
  <si>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</si>
  <si>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</si>
  <si>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</si>
  <si>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</si>
  <si>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</si>
  <si>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</si>
  <si>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</si>
  <si>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</si>
  <si>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</si>
  <si>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</si>
  <si>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</si>
  <si>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</si>
  <si>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</si>
  <si>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</si>
  <si>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</si>
  <si>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</si>
  <si>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</si>
  <si>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</si>
  <si>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</si>
  <si>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</si>
  <si>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</si>
  <si>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</si>
  <si>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</si>
  <si>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</si>
  <si>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</si>
  <si>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</si>
  <si>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</si>
  <si>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</si>
  <si>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</si>
  <si>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</si>
  <si>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</si>
  <si>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</si>
  <si>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</si>
  <si>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</si>
  <si>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</si>
  <si>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</si>
  <si>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</si>
  <si>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</si>
  <si>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</si>
  <si>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</si>
  <si>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</si>
  <si>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</si>
  <si>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</si>
  <si>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</si>
  <si>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</si>
  <si>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</si>
  <si>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</si>
  <si>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</si>
  <si>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</si>
  <si>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</si>
  <si>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</si>
  <si>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</si>
  <si>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</si>
  <si>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</si>
  <si>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</si>
  <si>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</si>
  <si>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</si>
  <si>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</si>
  <si>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</si>
  <si>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</si>
  <si>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</si>
  <si>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</si>
  <si>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</si>
  <si>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</si>
  <si>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</si>
  <si>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</si>
  <si>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</si>
  <si>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</si>
  <si>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</si>
  <si>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</si>
  <si>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</si>
  <si>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</si>
  <si>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</si>
  <si>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</si>
  <si>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</si>
  <si>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</si>
  <si>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</si>
  <si>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</si>
  <si>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</si>
  <si>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</si>
  <si>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</si>
  <si>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</si>
  <si>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</si>
  <si>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</si>
  <si>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</si>
  <si>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</si>
  <si>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</si>
  <si>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</si>
  <si>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</si>
  <si>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</si>
  <si>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</si>
  <si>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</si>
  <si>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</si>
  <si>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</si>
  <si>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</si>
  <si>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</si>
  <si>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</si>
  <si>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</si>
  <si>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</si>
  <si>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</si>
  <si>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</si>
  <si>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</si>
  <si>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</si>
  <si>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</si>
  <si>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</si>
  <si>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</si>
  <si>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</si>
  <si>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</si>
  <si>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</si>
  <si>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</si>
  <si>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</si>
  <si>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</si>
  <si>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</si>
  <si>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</si>
  <si>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</si>
  <si>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</si>
  <si>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</si>
  <si>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</si>
  <si>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</si>
  <si>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</si>
  <si>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</si>
  <si>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</si>
  <si>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</si>
  <si>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</si>
  <si>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</si>
  <si>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</si>
  <si>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</si>
  <si>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</si>
  <si>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</si>
  <si>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</si>
  <si>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</si>
  <si>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</si>
  <si>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</si>
  <si>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</si>
  <si>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</si>
  <si>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</si>
  <si>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</si>
  <si>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</si>
  <si>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</si>
  <si>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</si>
  <si>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</si>
  <si>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</si>
  <si>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</si>
  <si>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</si>
  <si>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</si>
  <si>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</si>
  <si>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</si>
  <si>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</si>
  <si>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</si>
  <si>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</si>
  <si>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</si>
  <si>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</si>
  <si>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</si>
  <si>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</si>
  <si>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</si>
  <si>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</si>
  <si>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</si>
  <si>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</si>
  <si>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</si>
  <si>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</si>
  <si>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</si>
  <si>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</si>
  <si>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</si>
  <si>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</si>
  <si>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</si>
  <si>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</si>
  <si>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</si>
  <si>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</si>
  <si>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</si>
  <si>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</si>
  <si>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</si>
  <si>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</si>
  <si>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</si>
  <si>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</si>
  <si>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</si>
  <si>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</si>
  <si>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</si>
  <si>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</si>
  <si>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</si>
  <si>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</si>
  <si>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</si>
  <si>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</si>
  <si>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</si>
  <si>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</si>
  <si>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</si>
  <si>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</si>
  <si>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</si>
  <si>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</si>
  <si>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</si>
  <si>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</si>
  <si>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</si>
  <si>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</si>
  <si>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</si>
  <si>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</si>
  <si>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</si>
  <si>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</si>
  <si>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</si>
  <si>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</si>
  <si>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</si>
  <si>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</si>
  <si>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</si>
  <si>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</si>
  <si>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</si>
  <si>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</si>
  <si>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</si>
  <si>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</si>
  <si>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</si>
  <si>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</si>
  <si>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</si>
  <si>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</si>
  <si>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</si>
  <si>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</si>
  <si>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</si>
  <si>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</si>
  <si>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</si>
  <si>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</si>
  <si>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</si>
  <si>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</si>
  <si>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</si>
  <si>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</si>
  <si>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</si>
  <si>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</si>
  <si>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</si>
  <si>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</si>
  <si>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</si>
  <si>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</si>
  <si>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</si>
  <si>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</si>
  <si>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</si>
  <si>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</si>
  <si>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</si>
  <si>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</si>
  <si>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</si>
  <si>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</si>
  <si>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</si>
  <si>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</si>
  <si>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</si>
  <si>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</si>
  <si>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</si>
  <si>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</si>
  <si>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</si>
  <si>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</si>
  <si>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</si>
  <si>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</si>
  <si>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</si>
  <si>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</si>
  <si>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</si>
  <si>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</si>
  <si>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</si>
  <si>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</si>
  <si>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</si>
  <si>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</si>
  <si>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</si>
  <si>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</si>
  <si>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</si>
  <si>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</si>
  <si>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</si>
  <si>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</si>
  <si>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</si>
  <si>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</si>
  <si>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</si>
  <si>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</si>
  <si>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</si>
  <si>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</si>
  <si>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</si>
  <si>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</si>
  <si>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</si>
  <si>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</si>
  <si>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</si>
  <si>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</si>
  <si>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</si>
  <si>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</si>
  <si>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</si>
  <si>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</si>
  <si>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</si>
  <si>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</si>
  <si>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</si>
  <si>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</si>
  <si>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</si>
  <si>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</si>
  <si>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</si>
  <si>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</si>
  <si>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</si>
  <si>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</si>
  <si>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</si>
  <si>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</si>
  <si>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</si>
  <si>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</si>
  <si>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</si>
  <si>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</si>
  <si>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</si>
  <si>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</si>
  <si>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</si>
  <si>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</si>
  <si>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</si>
  <si>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</si>
  <si>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</si>
  <si>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</si>
  <si>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</si>
  <si>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</si>
  <si>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</si>
  <si>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</si>
  <si>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</si>
  <si>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</si>
  <si>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</si>
  <si>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</si>
  <si>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</si>
  <si>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</si>
  <si>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</si>
  <si>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</si>
  <si>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</si>
  <si>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</si>
  <si>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</si>
  <si>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</si>
  <si>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</si>
  <si>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</si>
  <si>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</si>
  <si>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</si>
  <si>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</si>
  <si>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</si>
  <si>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</si>
  <si>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</si>
  <si>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</si>
  <si>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</si>
  <si>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</si>
  <si>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</si>
  <si>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</si>
  <si>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</si>
  <si>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</si>
  <si>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</si>
  <si>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</si>
  <si>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</si>
  <si>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</si>
  <si>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</si>
  <si>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</si>
  <si>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</si>
  <si>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</si>
  <si>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</si>
  <si>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</si>
  <si>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</si>
  <si>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</si>
  <si>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</si>
  <si>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</si>
  <si>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</si>
  <si>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</si>
  <si>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</si>
  <si>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</si>
  <si>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</si>
  <si>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</si>
  <si>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</si>
  <si>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</si>
  <si>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</si>
  <si>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</si>
  <si>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</si>
  <si>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</si>
  <si>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</si>
  <si>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</si>
  <si>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</si>
  <si>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</si>
  <si>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</si>
  <si>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</si>
  <si>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</si>
  <si>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</si>
  <si>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</si>
  <si>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</si>
  <si>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</si>
  <si>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</si>
  <si>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</si>
  <si>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</si>
  <si>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</si>
  <si>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</si>
  <si>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</si>
  <si>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</si>
  <si>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</si>
  <si>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</si>
  <si>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</si>
  <si>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</si>
  <si>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</si>
  <si>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</si>
  <si>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</si>
  <si>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</si>
  <si>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</si>
  <si>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</si>
  <si>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</si>
  <si>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</si>
  <si>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</si>
  <si>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</si>
  <si>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</si>
  <si>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</si>
  <si>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</si>
  <si>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</si>
  <si>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</si>
  <si>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</si>
  <si>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</si>
  <si>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</si>
  <si>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</si>
  <si>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</si>
  <si>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</si>
  <si>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</si>
  <si>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</si>
  <si>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</si>
  <si>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</si>
  <si>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</si>
  <si>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</si>
  <si>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</si>
  <si>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</si>
  <si>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</si>
  <si>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</si>
  <si>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</si>
  <si>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</si>
  <si>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</si>
  <si>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</si>
  <si>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</si>
  <si>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</si>
  <si>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</si>
  <si>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</si>
  <si>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</si>
  <si>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</si>
  <si>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</si>
  <si>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</si>
  <si>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</si>
  <si>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</si>
  <si>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</si>
  <si>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</si>
  <si>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</si>
  <si>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</si>
  <si>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</si>
  <si>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</si>
  <si>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</si>
  <si>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</si>
  <si>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</si>
  <si>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</si>
  <si>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</si>
  <si>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</si>
  <si>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</si>
  <si>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</si>
  <si>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</si>
  <si>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</si>
  <si>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</si>
  <si>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</si>
  <si>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</si>
  <si>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</si>
  <si>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</si>
  <si>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</si>
  <si>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</si>
  <si>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</si>
  <si>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</si>
  <si>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</si>
  <si>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</si>
  <si>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</si>
  <si>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</si>
  <si>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</si>
  <si>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</si>
  <si>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</si>
  <si>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</si>
  <si>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</si>
  <si>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</si>
  <si>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</si>
  <si>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</si>
  <si>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</si>
  <si>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</si>
  <si>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</si>
  <si>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</si>
  <si>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</si>
  <si>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</si>
  <si>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</si>
  <si>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</si>
  <si>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</si>
  <si>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</si>
  <si>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</si>
  <si>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</si>
  <si>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</si>
  <si>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</si>
  <si>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</si>
  <si>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</si>
  <si>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</si>
  <si>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</si>
  <si>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</si>
  <si>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</si>
  <si>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</si>
  <si>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</si>
  <si>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</si>
  <si>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</si>
  <si>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</si>
  <si>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</si>
  <si>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</si>
  <si>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</si>
  <si>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</si>
  <si>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</si>
  <si>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</si>
  <si>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</si>
  <si>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</si>
  <si>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</si>
  <si>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</si>
  <si>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</si>
  <si>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</si>
  <si>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</si>
  <si>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</si>
  <si>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</si>
  <si>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</si>
  <si>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</si>
  <si>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</si>
  <si>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</si>
  <si>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</si>
  <si>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</si>
  <si>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</si>
  <si>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</si>
  <si>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</si>
  <si>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</si>
  <si>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</si>
  <si>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</si>
  <si>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</si>
  <si>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</si>
  <si>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</si>
  <si>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</si>
  <si>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</si>
  <si>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</si>
  <si>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</si>
  <si>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</si>
  <si>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</si>
  <si>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</si>
  <si>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</si>
  <si>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</si>
  <si>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</si>
  <si>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</si>
  <si>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</si>
  <si>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</si>
  <si>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</si>
  <si>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</si>
  <si>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</si>
  <si>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</si>
  <si>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</si>
  <si>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</si>
  <si>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</si>
  <si>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</si>
  <si>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</si>
  <si>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</si>
  <si>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</si>
  <si>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</si>
  <si>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</si>
  <si>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</si>
  <si>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</si>
  <si>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</si>
  <si>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</si>
  <si>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</si>
  <si>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</si>
  <si>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</si>
  <si>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</si>
  <si>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</si>
  <si>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</si>
  <si>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</si>
  <si>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</si>
  <si>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</si>
  <si>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</si>
  <si>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</si>
  <si>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</si>
  <si>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</si>
  <si>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</si>
  <si>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</si>
  <si>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</si>
  <si>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</si>
  <si>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</si>
  <si>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</si>
  <si>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</si>
  <si>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</si>
  <si>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</si>
  <si>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</si>
  <si>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</si>
  <si>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</si>
  <si>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</si>
  <si>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</si>
  <si>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</si>
  <si>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</si>
  <si>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</si>
  <si>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</si>
  <si>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</si>
  <si>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</si>
  <si>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</si>
  <si>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</si>
  <si>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</si>
  <si>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</si>
  <si>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</si>
  <si>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</si>
  <si>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</si>
  <si>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</si>
  <si>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</si>
  <si>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</si>
  <si>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</si>
  <si>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</si>
  <si>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</si>
  <si>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</si>
  <si>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</si>
  <si>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</si>
  <si>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</si>
  <si>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</si>
  <si>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</si>
  <si>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</si>
  <si>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</si>
  <si>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</si>
  <si>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</si>
  <si>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</si>
  <si>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</si>
  <si>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</si>
  <si>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</si>
  <si>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</si>
  <si>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</si>
  <si>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</si>
  <si>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</si>
  <si>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</si>
  <si>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</si>
  <si>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</si>
  <si>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</si>
  <si>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</si>
  <si>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</si>
  <si>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</si>
  <si>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</si>
  <si>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</si>
  <si>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</si>
  <si>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</si>
  <si>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</si>
  <si>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</si>
  <si>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</si>
  <si>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</si>
  <si>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</si>
  <si>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</si>
  <si>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</si>
  <si>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</si>
  <si>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</si>
  <si>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</si>
  <si>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</si>
  <si>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</si>
  <si>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</si>
  <si>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</si>
  <si>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</si>
  <si>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</si>
  <si>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</si>
  <si>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</si>
  <si>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</si>
  <si>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</si>
  <si>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</si>
  <si>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</si>
  <si>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</si>
  <si>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</si>
  <si>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</si>
  <si>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</si>
  <si>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</si>
  <si>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</si>
  <si>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</si>
  <si>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</si>
  <si>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</si>
  <si>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</si>
  <si>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</si>
  <si>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</si>
  <si>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</si>
  <si>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</si>
  <si>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</si>
  <si>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</si>
  <si>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</si>
  <si>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</si>
  <si>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</si>
  <si>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</si>
  <si>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</si>
  <si>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</si>
  <si>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</si>
  <si>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</si>
  <si>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</si>
  <si>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</si>
  <si>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</si>
  <si>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</si>
  <si>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</si>
  <si>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</si>
  <si>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</si>
  <si>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</si>
  <si>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</si>
  <si>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</si>
  <si>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</si>
  <si>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</si>
  <si>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</si>
  <si>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</si>
  <si>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</si>
  <si>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</si>
  <si>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</si>
  <si>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</si>
  <si>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</si>
  <si>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</si>
  <si>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</si>
  <si>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</si>
  <si>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</si>
  <si>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</si>
  <si>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</si>
  <si>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</si>
  <si>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</si>
  <si>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</si>
  <si>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</si>
  <si>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</si>
  <si>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</si>
  <si>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</si>
  <si>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</si>
  <si>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</si>
  <si>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</si>
  <si>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</si>
  <si>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</si>
  <si>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</si>
  <si>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</si>
  <si>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</si>
  <si>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</si>
  <si>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</si>
  <si>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</si>
  <si>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</si>
  <si>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</si>
  <si>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</si>
  <si>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</si>
  <si>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</si>
  <si>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</si>
  <si>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</si>
  <si>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</si>
  <si>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</si>
  <si>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</si>
  <si>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</si>
  <si>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</si>
  <si>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</si>
  <si>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</si>
  <si>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</si>
  <si>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</si>
  <si>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</si>
  <si>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</si>
  <si>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</si>
  <si>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</si>
  <si>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</si>
  <si>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</si>
  <si>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</si>
  <si>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</si>
  <si>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</si>
  <si>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</si>
  <si>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</si>
  <si>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</si>
  <si>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</si>
  <si>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</si>
  <si>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</si>
  <si>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</si>
  <si>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</si>
  <si>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</si>
  <si>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</si>
  <si>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</si>
  <si>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</si>
  <si>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</si>
  <si>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</si>
  <si>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</si>
  <si>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</si>
  <si>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</si>
  <si>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</si>
  <si>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</si>
  <si>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</si>
  <si>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</si>
  <si>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</si>
  <si>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</si>
  <si>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</si>
  <si>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</si>
  <si>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</si>
  <si>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</si>
  <si>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</si>
  <si>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</si>
  <si>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</si>
  <si>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</si>
  <si>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</si>
  <si>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</si>
  <si>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</si>
  <si>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</si>
  <si>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</si>
  <si>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</si>
  <si>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</si>
  <si>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</si>
  <si>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</si>
  <si>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</si>
  <si>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</si>
  <si>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</si>
  <si>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</si>
  <si>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</si>
  <si>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</si>
  <si>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</si>
  <si>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</si>
  <si>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</si>
  <si>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</si>
  <si>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</si>
  <si>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</si>
  <si>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</si>
  <si>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</si>
  <si>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</si>
  <si>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</si>
  <si>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</si>
  <si>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</si>
  <si>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</si>
  <si>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</si>
  <si>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</si>
  <si>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</si>
  <si>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</si>
  <si>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</si>
  <si>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</si>
  <si>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</si>
  <si>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</si>
  <si>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</si>
  <si>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</si>
  <si>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</si>
  <si>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</si>
  <si>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</si>
  <si>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</si>
  <si>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</si>
  <si>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</si>
  <si>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</si>
  <si>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</si>
  <si>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</si>
  <si>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</si>
  <si>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</si>
  <si>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</si>
  <si>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</si>
  <si>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</si>
  <si>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</si>
  <si>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</si>
  <si>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</si>
  <si>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</si>
  <si>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</si>
  <si>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</si>
  <si>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</si>
  <si>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</si>
  <si>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</si>
  <si>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</si>
  <si>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</si>
  <si>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</si>
  <si>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</si>
  <si>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</si>
  <si>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</si>
  <si>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</si>
  <si>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</si>
  <si>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</si>
  <si>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</si>
  <si>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</si>
  <si>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</si>
  <si>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</si>
  <si>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</si>
  <si>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</si>
  <si>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</si>
  <si>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</si>
  <si>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</si>
  <si>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</si>
  <si>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</si>
  <si>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</si>
  <si>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</si>
  <si>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</si>
  <si>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</si>
  <si>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</si>
  <si>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</si>
  <si>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</si>
  <si>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</si>
  <si>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</si>
  <si>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SURRY SCHOOL DISTRICT SAU 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</si>
</sst>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4"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8"/>
      <color rgb="FF000000"/>
      <name val="Tahoma"/>
      <family val="2"/>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5" zoomScaleNormal="125" workbookViewId="0">
      <pane xSplit="5" ySplit="3" topLeftCell="F38" activePane="bottomRight" state="frozen"/>
      <selection pane="topRight" activeCell="F1" sqref="F1"/>
      <selection pane="bottomLeft" activeCell="A4" sqref="A4"/>
      <selection pane="bottomRight" activeCell="F110" sqref="F110"/>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519</v>
      </c>
      <c r="C2" s="21">
        <v>519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98633.54</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508628.19</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5085.1400000000003</v>
      </c>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103718.68</v>
      </c>
      <c r="G19" s="41">
        <f>SUM(G9:G18)</f>
        <v>0</v>
      </c>
      <c r="H19" s="41">
        <f>SUM(H9:H18)</f>
        <v>0</v>
      </c>
      <c r="I19" s="41">
        <f>SUM(I9:I18)</f>
        <v>0</v>
      </c>
      <c r="J19" s="41">
        <f>SUM(J9:J18)</f>
        <v>508628.19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24579.94</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24579.94</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508628.19</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79138.740000000005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79138.740000000005</v>
      </c>
      <c r="G51" s="41">
        <f>SUM(G35:G50)</f>
        <v>0</v>
      </c>
      <c r="H51" s="41">
        <f>SUM(H35:H50)</f>
        <v>0</v>
      </c>
      <c r="I51" s="41">
        <f>SUM(I35:I50)</f>
        <v>0</v>
      </c>
      <c r="J51" s="41">
        <f>SUM(J35:J50)</f>
        <v>508628.19</v>
      </c>
      <c r="K51" s="45" t="s">
        <v>288</v>
      </c>
      <c r="L51" s="45" t="s">
        <v>288</v>
      </c>
      <c r="N51" s="264"/>
    </row>
    <row r="52" spans="1:14" s="3" customFormat="1" ht="12.2" customHeight="1" thickTop="1" x14ac:dyDescent="0.15">
      <c r="A52" s="38" t="s">
        <v>455</v>
      </c>
      <c r="B52" s="39" t="s">
        <v>289</v>
      </c>
      <c r="C52" s="6">
        <v>37</v>
      </c>
      <c r="D52" s="39" t="s">
        <v>653</v>
      </c>
      <c r="E52" s="39"/>
      <c r="F52" s="41">
        <f>F51+F32</f>
        <v>103718.68000000001</v>
      </c>
      <c r="G52" s="41">
        <f>G51+G32</f>
        <v>0</v>
      </c>
      <c r="H52" s="41">
        <f>H51+H32</f>
        <v>0</v>
      </c>
      <c r="I52" s="41">
        <f>I51+I32</f>
        <v>0</v>
      </c>
      <c r="J52" s="41">
        <f>J51+J32</f>
        <v>508628.19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1097358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1097358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241.87</v>
      </c>
      <c r="G96" s="18"/>
      <c r="H96" s="18"/>
      <c r="I96" s="18"/>
      <c r="J96" s="18">
        <v>34019.269999999997</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241.87</v>
      </c>
      <c r="G111" s="41">
        <f>SUM(G96:G110)</f>
        <v>0</v>
      </c>
      <c r="H111" s="41">
        <f>SUM(H96:H110)</f>
        <v>0</v>
      </c>
      <c r="I111" s="41">
        <f>SUM(I96:I110)</f>
        <v>0</v>
      </c>
      <c r="J111" s="41">
        <f>SUM(J96:J110)</f>
        <v>34019.269999999997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1097599.8700000001</v>
      </c>
      <c r="G112" s="41">
        <f>G60+G111</f>
        <v>0</v>
      </c>
      <c r="H112" s="41">
        <f>H60+H79+H94+H111</f>
        <v>0</v>
      </c>
      <c r="I112" s="41">
        <f>I60+I111</f>
        <v>0</v>
      </c>
      <c r="J112" s="41">
        <f>J60+J111</f>
        <v>34019.269999999997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247190.24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172735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3056.2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422981.44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1595</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1595</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424576.44</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2646</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2646</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2646</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1524822.31</v>
      </c>
      <c r="G193" s="47">
        <f>G112+G140+G169+G192</f>
        <v>0</v>
      </c>
      <c r="H193" s="47">
        <f>H112+H140+H169+H192</f>
        <v>0</v>
      </c>
      <c r="I193" s="47">
        <f>I112+I140+I169+I192</f>
        <v>0</v>
      </c>
      <c r="J193" s="47">
        <f>J112+J140+J192</f>
        <v>34019.269999999997</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v>584920.65</v>
      </c>
      <c r="I197" s="18"/>
      <c r="J197" s="18"/>
      <c r="K197" s="18"/>
      <c r="L197" s="19">
        <f>SUM(F197:K197)</f>
        <v>584920.65</v>
      </c>
      <c r="M197" s="8"/>
      <c r="N197" s="266"/>
    </row>
    <row r="198" spans="1:14" s="3" customFormat="1" ht="12.2" customHeight="1" x14ac:dyDescent="0.15">
      <c r="A198" s="1" t="s">
        <v>439</v>
      </c>
      <c r="B198" s="2" t="s">
        <v>341</v>
      </c>
      <c r="C198" s="2" t="s">
        <v>291</v>
      </c>
      <c r="D198" s="2" t="s">
        <v>431</v>
      </c>
      <c r="E198" s="6">
        <v>1200</v>
      </c>
      <c r="F198" s="18"/>
      <c r="G198" s="18"/>
      <c r="H198" s="18">
        <v>189204</v>
      </c>
      <c r="I198" s="18"/>
      <c r="J198" s="18"/>
      <c r="K198" s="18"/>
      <c r="L198" s="19">
        <f>SUM(F198:K198)</f>
        <v>189204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v>19300</v>
      </c>
      <c r="I204" s="18"/>
      <c r="J204" s="18"/>
      <c r="K204" s="18"/>
      <c r="L204" s="19">
        <f t="shared" si="0"/>
        <v>19300</v>
      </c>
      <c r="M204" s="8"/>
      <c r="N204" s="266"/>
    </row>
    <row r="205" spans="1:14" s="3" customFormat="1" ht="12.2" customHeight="1" x14ac:dyDescent="0.15">
      <c r="A205" s="1" t="s">
        <v>445</v>
      </c>
      <c r="B205" s="2" t="s">
        <v>341</v>
      </c>
      <c r="C205" s="2" t="s">
        <v>297</v>
      </c>
      <c r="D205" s="2" t="s">
        <v>431</v>
      </c>
      <c r="E205" s="6">
        <v>2400</v>
      </c>
      <c r="F205" s="18"/>
      <c r="G205" s="18"/>
      <c r="H205" s="18">
        <v>2612.19</v>
      </c>
      <c r="I205" s="18"/>
      <c r="J205" s="18"/>
      <c r="K205" s="18"/>
      <c r="L205" s="19">
        <f t="shared" si="0"/>
        <v>2612.19</v>
      </c>
      <c r="M205" s="8"/>
      <c r="N205" s="266"/>
    </row>
    <row r="206" spans="1:14" s="3" customFormat="1" ht="12.2" customHeight="1" x14ac:dyDescent="0.15">
      <c r="A206" s="1" t="s">
        <v>446</v>
      </c>
      <c r="B206" s="2" t="s">
        <v>341</v>
      </c>
      <c r="C206" s="2" t="s">
        <v>298</v>
      </c>
      <c r="D206" s="2" t="s">
        <v>431</v>
      </c>
      <c r="E206" s="6">
        <v>2500</v>
      </c>
      <c r="F206" s="18"/>
      <c r="G206" s="18"/>
      <c r="H206" s="18">
        <v>1914.88</v>
      </c>
      <c r="I206" s="18"/>
      <c r="J206" s="18"/>
      <c r="K206" s="18"/>
      <c r="L206" s="19">
        <f t="shared" si="0"/>
        <v>1914.88</v>
      </c>
      <c r="M206" s="8"/>
      <c r="N206" s="266"/>
    </row>
    <row r="207" spans="1:14" s="3" customFormat="1" ht="12.2" customHeight="1" x14ac:dyDescent="0.15">
      <c r="A207" s="1" t="s">
        <v>447</v>
      </c>
      <c r="B207" s="2" t="s">
        <v>341</v>
      </c>
      <c r="C207" s="2" t="s">
        <v>299</v>
      </c>
      <c r="D207" s="2" t="s">
        <v>431</v>
      </c>
      <c r="E207" s="6">
        <v>2600</v>
      </c>
      <c r="F207" s="18"/>
      <c r="G207" s="18"/>
      <c r="H207" s="18">
        <v>137.5</v>
      </c>
      <c r="I207" s="18"/>
      <c r="J207" s="18"/>
      <c r="K207" s="18"/>
      <c r="L207" s="19">
        <f t="shared" si="0"/>
        <v>137.5</v>
      </c>
      <c r="M207" s="8"/>
      <c r="N207" s="266"/>
    </row>
    <row r="208" spans="1:14" s="3" customFormat="1" ht="12.2" customHeight="1" x14ac:dyDescent="0.15">
      <c r="A208" s="1" t="s">
        <v>448</v>
      </c>
      <c r="B208" s="2" t="s">
        <v>341</v>
      </c>
      <c r="C208" s="2" t="s">
        <v>300</v>
      </c>
      <c r="D208" s="2" t="s">
        <v>431</v>
      </c>
      <c r="E208" s="6">
        <v>2700</v>
      </c>
      <c r="F208" s="18"/>
      <c r="G208" s="18"/>
      <c r="H208" s="18">
        <v>57975</v>
      </c>
      <c r="I208" s="18"/>
      <c r="J208" s="18"/>
      <c r="K208" s="18"/>
      <c r="L208" s="19">
        <f t="shared" si="0"/>
        <v>57975</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856064.22</v>
      </c>
      <c r="I211" s="41">
        <f t="shared" si="1"/>
        <v>0</v>
      </c>
      <c r="J211" s="41">
        <f t="shared" si="1"/>
        <v>0</v>
      </c>
      <c r="K211" s="41">
        <f t="shared" si="1"/>
        <v>0</v>
      </c>
      <c r="L211" s="41">
        <f t="shared" si="1"/>
        <v>856064.22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222269.8</v>
      </c>
      <c r="I215" s="18"/>
      <c r="J215" s="18"/>
      <c r="K215" s="18"/>
      <c r="L215" s="19">
        <f>SUM(F215:K215)</f>
        <v>222269.8</v>
      </c>
      <c r="M215" s="8"/>
      <c r="N215" s="266"/>
    </row>
    <row r="216" spans="1:14" s="3" customFormat="1" ht="12.2" customHeight="1" x14ac:dyDescent="0.15">
      <c r="A216" s="1" t="s">
        <v>439</v>
      </c>
      <c r="B216" s="2" t="s">
        <v>346</v>
      </c>
      <c r="C216" s="2" t="s">
        <v>291</v>
      </c>
      <c r="D216" s="2" t="s">
        <v>431</v>
      </c>
      <c r="E216" s="6">
        <v>1200</v>
      </c>
      <c r="F216" s="18"/>
      <c r="G216" s="18"/>
      <c r="H216" s="18">
        <v>71897.52</v>
      </c>
      <c r="I216" s="18"/>
      <c r="J216" s="18"/>
      <c r="K216" s="18"/>
      <c r="L216" s="19">
        <f>SUM(F216:K216)</f>
        <v>71897.52</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v>7334</v>
      </c>
      <c r="I222" s="18"/>
      <c r="J222" s="18"/>
      <c r="K222" s="18"/>
      <c r="L222" s="19">
        <f t="shared" si="2"/>
        <v>7334</v>
      </c>
      <c r="M222" s="8"/>
      <c r="N222" s="266"/>
    </row>
    <row r="223" spans="1:14" s="3" customFormat="1" ht="12.2" customHeight="1" x14ac:dyDescent="0.15">
      <c r="A223" s="1" t="s">
        <v>445</v>
      </c>
      <c r="B223" s="2" t="s">
        <v>346</v>
      </c>
      <c r="C223" s="2" t="s">
        <v>297</v>
      </c>
      <c r="D223" s="2" t="s">
        <v>431</v>
      </c>
      <c r="E223" s="6">
        <v>2400</v>
      </c>
      <c r="F223" s="18"/>
      <c r="G223" s="18"/>
      <c r="H223" s="18">
        <v>992.63</v>
      </c>
      <c r="I223" s="18"/>
      <c r="J223" s="18"/>
      <c r="K223" s="18"/>
      <c r="L223" s="19">
        <f t="shared" si="2"/>
        <v>992.63</v>
      </c>
      <c r="M223" s="8"/>
      <c r="N223" s="266"/>
    </row>
    <row r="224" spans="1:14" s="3" customFormat="1" ht="12.2" customHeight="1" x14ac:dyDescent="0.15">
      <c r="A224" s="1" t="s">
        <v>446</v>
      </c>
      <c r="B224" s="2" t="s">
        <v>346</v>
      </c>
      <c r="C224" s="2" t="s">
        <v>298</v>
      </c>
      <c r="D224" s="2" t="s">
        <v>431</v>
      </c>
      <c r="E224" s="6">
        <v>2500</v>
      </c>
      <c r="F224" s="18"/>
      <c r="G224" s="18"/>
      <c r="H224" s="18">
        <v>727.65</v>
      </c>
      <c r="I224" s="18"/>
      <c r="J224" s="18"/>
      <c r="K224" s="18"/>
      <c r="L224" s="19">
        <f t="shared" si="2"/>
        <v>727.65</v>
      </c>
      <c r="M224" s="8"/>
      <c r="N224" s="266"/>
    </row>
    <row r="225" spans="1:14" s="3" customFormat="1" ht="12.2" customHeight="1" x14ac:dyDescent="0.15">
      <c r="A225" s="1" t="s">
        <v>447</v>
      </c>
      <c r="B225" s="2" t="s">
        <v>346</v>
      </c>
      <c r="C225" s="2" t="s">
        <v>299</v>
      </c>
      <c r="D225" s="2" t="s">
        <v>431</v>
      </c>
      <c r="E225" s="6">
        <v>2600</v>
      </c>
      <c r="F225" s="18"/>
      <c r="G225" s="18"/>
      <c r="H225" s="18">
        <v>52.25</v>
      </c>
      <c r="I225" s="18"/>
      <c r="J225" s="18"/>
      <c r="K225" s="18"/>
      <c r="L225" s="19">
        <f t="shared" si="2"/>
        <v>52.25</v>
      </c>
      <c r="M225" s="8"/>
      <c r="N225" s="266"/>
    </row>
    <row r="226" spans="1:14" s="3" customFormat="1" ht="12.2" customHeight="1" x14ac:dyDescent="0.15">
      <c r="A226" s="1" t="s">
        <v>448</v>
      </c>
      <c r="B226" s="2" t="s">
        <v>346</v>
      </c>
      <c r="C226" s="2" t="s">
        <v>300</v>
      </c>
      <c r="D226" s="2" t="s">
        <v>431</v>
      </c>
      <c r="E226" s="6">
        <v>2700</v>
      </c>
      <c r="F226" s="18"/>
      <c r="G226" s="18"/>
      <c r="H226" s="18">
        <v>22030.5</v>
      </c>
      <c r="I226" s="18"/>
      <c r="J226" s="18"/>
      <c r="K226" s="18"/>
      <c r="L226" s="19">
        <f t="shared" si="2"/>
        <v>22030.5</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325304.35000000003</v>
      </c>
      <c r="I229" s="41">
        <f>SUM(I215:I228)</f>
        <v>0</v>
      </c>
      <c r="J229" s="41">
        <f>SUM(J215:J228)</f>
        <v>0</v>
      </c>
      <c r="K229" s="41">
        <f t="shared" si="3"/>
        <v>0</v>
      </c>
      <c r="L229" s="41">
        <f t="shared" si="3"/>
        <v>325304.35000000003</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362650.86</v>
      </c>
      <c r="I233" s="18"/>
      <c r="J233" s="18"/>
      <c r="K233" s="18"/>
      <c r="L233" s="19">
        <f>SUM(F233:K233)</f>
        <v>362650.86</v>
      </c>
      <c r="M233" s="8"/>
      <c r="N233" s="266"/>
    </row>
    <row r="234" spans="1:14" s="3" customFormat="1" ht="12.2" customHeight="1" x14ac:dyDescent="0.15">
      <c r="A234" s="1" t="s">
        <v>439</v>
      </c>
      <c r="B234" s="2" t="s">
        <v>350</v>
      </c>
      <c r="C234" s="2" t="s">
        <v>291</v>
      </c>
      <c r="D234" s="2" t="s">
        <v>431</v>
      </c>
      <c r="E234" s="6">
        <v>1200</v>
      </c>
      <c r="F234" s="18"/>
      <c r="G234" s="18"/>
      <c r="H234" s="18">
        <v>117306.49</v>
      </c>
      <c r="I234" s="18"/>
      <c r="J234" s="18"/>
      <c r="K234" s="18"/>
      <c r="L234" s="19">
        <f>SUM(F234:K234)</f>
        <v>117306.49</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v>11966</v>
      </c>
      <c r="I240" s="18"/>
      <c r="J240" s="18"/>
      <c r="K240" s="18"/>
      <c r="L240" s="19">
        <f t="shared" si="4"/>
        <v>11966</v>
      </c>
      <c r="M240" s="8"/>
      <c r="N240" s="266"/>
    </row>
    <row r="241" spans="1:14" s="3" customFormat="1" ht="12.2" customHeight="1" x14ac:dyDescent="0.15">
      <c r="A241" s="1" t="s">
        <v>445</v>
      </c>
      <c r="B241" s="2" t="s">
        <v>350</v>
      </c>
      <c r="C241" s="2" t="s">
        <v>297</v>
      </c>
      <c r="D241" s="2" t="s">
        <v>431</v>
      </c>
      <c r="E241" s="6">
        <v>2400</v>
      </c>
      <c r="F241" s="18"/>
      <c r="G241" s="18"/>
      <c r="H241" s="18">
        <v>1619.55</v>
      </c>
      <c r="I241" s="18"/>
      <c r="J241" s="18"/>
      <c r="K241" s="18"/>
      <c r="L241" s="19">
        <f t="shared" si="4"/>
        <v>1619.55</v>
      </c>
      <c r="M241" s="8"/>
      <c r="N241" s="266"/>
    </row>
    <row r="242" spans="1:14" s="3" customFormat="1" ht="12.2" customHeight="1" x14ac:dyDescent="0.15">
      <c r="A242" s="1" t="s">
        <v>446</v>
      </c>
      <c r="B242" s="2" t="s">
        <v>350</v>
      </c>
      <c r="C242" s="2" t="s">
        <v>298</v>
      </c>
      <c r="D242" s="2" t="s">
        <v>431</v>
      </c>
      <c r="E242" s="6">
        <v>2500</v>
      </c>
      <c r="F242" s="18"/>
      <c r="G242" s="18"/>
      <c r="H242" s="18">
        <v>1187.22</v>
      </c>
      <c r="I242" s="18"/>
      <c r="J242" s="18"/>
      <c r="K242" s="18"/>
      <c r="L242" s="19">
        <f t="shared" si="4"/>
        <v>1187.22</v>
      </c>
      <c r="M242" s="8"/>
      <c r="N242" s="266"/>
    </row>
    <row r="243" spans="1:14" s="3" customFormat="1" ht="12.2" customHeight="1" x14ac:dyDescent="0.15">
      <c r="A243" s="1" t="s">
        <v>447</v>
      </c>
      <c r="B243" s="2" t="s">
        <v>350</v>
      </c>
      <c r="C243" s="2" t="s">
        <v>299</v>
      </c>
      <c r="D243" s="2" t="s">
        <v>431</v>
      </c>
      <c r="E243" s="6">
        <v>2600</v>
      </c>
      <c r="F243" s="18"/>
      <c r="G243" s="18"/>
      <c r="H243" s="18">
        <v>85.25</v>
      </c>
      <c r="I243" s="18"/>
      <c r="J243" s="18"/>
      <c r="K243" s="18"/>
      <c r="L243" s="19">
        <f t="shared" si="4"/>
        <v>85.25</v>
      </c>
      <c r="M243" s="8"/>
      <c r="N243" s="266"/>
    </row>
    <row r="244" spans="1:14" s="3" customFormat="1" ht="12.2" customHeight="1" x14ac:dyDescent="0.15">
      <c r="A244" s="1" t="s">
        <v>448</v>
      </c>
      <c r="B244" s="2" t="s">
        <v>350</v>
      </c>
      <c r="C244" s="2" t="s">
        <v>300</v>
      </c>
      <c r="D244" s="2" t="s">
        <v>431</v>
      </c>
      <c r="E244" s="6">
        <v>2700</v>
      </c>
      <c r="F244" s="18"/>
      <c r="G244" s="18"/>
      <c r="H244" s="18">
        <v>35944.5</v>
      </c>
      <c r="I244" s="18"/>
      <c r="J244" s="18"/>
      <c r="K244" s="18"/>
      <c r="L244" s="19">
        <f t="shared" si="4"/>
        <v>35944.5</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530759.86999999988</v>
      </c>
      <c r="I247" s="41">
        <f t="shared" si="5"/>
        <v>0</v>
      </c>
      <c r="J247" s="41">
        <f t="shared" si="5"/>
        <v>0</v>
      </c>
      <c r="K247" s="41">
        <f t="shared" si="5"/>
        <v>0</v>
      </c>
      <c r="L247" s="41">
        <f t="shared" si="5"/>
        <v>530759.86999999988</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0</v>
      </c>
      <c r="G257" s="41">
        <f t="shared" si="8"/>
        <v>0</v>
      </c>
      <c r="H257" s="41">
        <f t="shared" si="8"/>
        <v>1712128.44</v>
      </c>
      <c r="I257" s="41">
        <f t="shared" si="8"/>
        <v>0</v>
      </c>
      <c r="J257" s="41">
        <f t="shared" si="8"/>
        <v>0</v>
      </c>
      <c r="K257" s="41">
        <f t="shared" si="8"/>
        <v>0</v>
      </c>
      <c r="L257" s="41">
        <f t="shared" si="8"/>
        <v>1712128.44</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0</v>
      </c>
      <c r="L270" s="41">
        <f t="shared" si="9"/>
        <v>0</v>
      </c>
      <c r="N270" s="264"/>
    </row>
    <row r="271" spans="1:14" s="3" customFormat="1" ht="12.2" customHeight="1" thickTop="1" x14ac:dyDescent="0.2">
      <c r="A271" s="43" t="s">
        <v>464</v>
      </c>
      <c r="B271" s="40">
        <v>10</v>
      </c>
      <c r="C271" s="40">
        <v>18</v>
      </c>
      <c r="D271" s="39" t="s">
        <v>431</v>
      </c>
      <c r="E271" s="40"/>
      <c r="F271" s="42">
        <f t="shared" ref="F271:L271" si="11">F257+F270</f>
        <v>0</v>
      </c>
      <c r="G271" s="42">
        <f t="shared" si="11"/>
        <v>0</v>
      </c>
      <c r="H271" s="42">
        <f t="shared" si="11"/>
        <v>1712128.44</v>
      </c>
      <c r="I271" s="42">
        <f t="shared" si="11"/>
        <v>0</v>
      </c>
      <c r="J271" s="42">
        <f t="shared" si="11"/>
        <v>0</v>
      </c>
      <c r="K271" s="42">
        <f t="shared" si="11"/>
        <v>0</v>
      </c>
      <c r="L271" s="42">
        <f t="shared" si="11"/>
        <v>1712128.44</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5638.6</v>
      </c>
      <c r="I396" s="18"/>
      <c r="J396" s="24" t="s">
        <v>288</v>
      </c>
      <c r="K396" s="24" t="s">
        <v>288</v>
      </c>
      <c r="L396" s="56">
        <f t="shared" si="26"/>
        <v>5638.6</v>
      </c>
      <c r="M396" s="8"/>
      <c r="N396" s="266"/>
    </row>
    <row r="397" spans="1:14" s="3" customFormat="1" ht="12.2" customHeight="1" x14ac:dyDescent="0.15">
      <c r="A397" s="79" t="s">
        <v>515</v>
      </c>
      <c r="B397" s="2" t="s">
        <v>381</v>
      </c>
      <c r="C397" s="6">
        <v>10</v>
      </c>
      <c r="D397" s="2" t="s">
        <v>432</v>
      </c>
      <c r="E397" s="6"/>
      <c r="F397" s="18"/>
      <c r="G397" s="18"/>
      <c r="H397" s="18">
        <v>28380.67</v>
      </c>
      <c r="I397" s="18"/>
      <c r="J397" s="24" t="s">
        <v>288</v>
      </c>
      <c r="K397" s="24" t="s">
        <v>288</v>
      </c>
      <c r="L397" s="56">
        <f t="shared" si="26"/>
        <v>28380.67</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34019.269999999997</v>
      </c>
      <c r="I401" s="47">
        <f>SUM(I395:I400)</f>
        <v>0</v>
      </c>
      <c r="J401" s="45" t="s">
        <v>288</v>
      </c>
      <c r="K401" s="45" t="s">
        <v>288</v>
      </c>
      <c r="L401" s="47">
        <f>SUM(L395:L400)</f>
        <v>34019.269999999997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34019.269999999997</v>
      </c>
      <c r="I408" s="47">
        <f>I393+I401+I407</f>
        <v>0</v>
      </c>
      <c r="J408" s="24" t="s">
        <v>288</v>
      </c>
      <c r="K408" s="24" t="s">
        <v>288</v>
      </c>
      <c r="L408" s="47">
        <f>L393+L401+L407</f>
        <v>34019.269999999997</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421438.94</v>
      </c>
      <c r="G442" s="18">
        <v>87189.25</v>
      </c>
      <c r="H442" s="18"/>
      <c r="I442" s="56">
        <f t="shared" si="33"/>
        <v>508628.19</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421438.94</v>
      </c>
      <c r="G446" s="13">
        <f>SUM(G439:G445)</f>
        <v>87189.25</v>
      </c>
      <c r="H446" s="13">
        <f>SUM(H439:H445)</f>
        <v>0</v>
      </c>
      <c r="I446" s="13">
        <f>SUM(I439:I445)</f>
        <v>508628.19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v>421438.94</v>
      </c>
      <c r="G456" s="18">
        <v>87189.25</v>
      </c>
      <c r="H456" s="18"/>
      <c r="I456" s="56">
        <f t="shared" si="34"/>
        <v>508628.19</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421438.94</v>
      </c>
      <c r="G460" s="83">
        <f>SUM(G454:G459)</f>
        <v>87189.25</v>
      </c>
      <c r="H460" s="83">
        <f>SUM(H454:H459)</f>
        <v>0</v>
      </c>
      <c r="I460" s="83">
        <f>SUM(I454:I459)</f>
        <v>508628.19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421438.94</v>
      </c>
      <c r="G461" s="42">
        <f>G452+G460</f>
        <v>87189.25</v>
      </c>
      <c r="H461" s="42">
        <f>H452+H460</f>
        <v>0</v>
      </c>
      <c r="I461" s="42">
        <f>I452+I460</f>
        <v>508628.19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266444.87</v>
      </c>
      <c r="G465" s="18"/>
      <c r="H465" s="18"/>
      <c r="I465" s="18"/>
      <c r="J465" s="18">
        <v>474608.92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1524822.31</v>
      </c>
      <c r="G468" s="18"/>
      <c r="H468" s="18"/>
      <c r="I468" s="18"/>
      <c r="J468" s="18">
        <v>34019.269999999997</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1524822.31</v>
      </c>
      <c r="G470" s="53">
        <f>SUM(G468:G469)</f>
        <v>0</v>
      </c>
      <c r="H470" s="53">
        <f>SUM(H468:H469)</f>
        <v>0</v>
      </c>
      <c r="I470" s="53">
        <f>SUM(I468:I469)</f>
        <v>0</v>
      </c>
      <c r="J470" s="53">
        <f>SUM(J468:J469)</f>
        <v>34019.269999999997</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1712128.44</v>
      </c>
      <c r="G472" s="18"/>
      <c r="H472" s="18"/>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1712128.44</v>
      </c>
      <c r="G474" s="53">
        <f>SUM(G472:G473)</f>
        <v>0</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79138.740000000224</v>
      </c>
      <c r="G476" s="53">
        <f>(G465+G470)- G474</f>
        <v>0</v>
      </c>
      <c r="H476" s="53">
        <f>(H465+H470)- H474</f>
        <v>0</v>
      </c>
      <c r="I476" s="53">
        <f>(I465+I470)- I474</f>
        <v>0</v>
      </c>
      <c r="J476" s="53">
        <f>(J465+J470)- J474</f>
        <v>508628.19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v>189204</v>
      </c>
      <c r="I521" s="18"/>
      <c r="J521" s="18"/>
      <c r="K521" s="18"/>
      <c r="L521" s="88">
        <f>SUM(F521:K521)</f>
        <v>189204</v>
      </c>
      <c r="N521" s="265"/>
    </row>
    <row r="522" spans="1:14" s="52" customFormat="1" ht="12.2" customHeight="1" x14ac:dyDescent="0.2">
      <c r="A522" s="22" t="s">
        <v>634</v>
      </c>
      <c r="B522" s="105">
        <v>21</v>
      </c>
      <c r="C522" s="115">
        <v>2</v>
      </c>
      <c r="D522" s="2" t="s">
        <v>432</v>
      </c>
      <c r="E522" s="115"/>
      <c r="F522" s="18"/>
      <c r="G522" s="18"/>
      <c r="H522" s="18">
        <v>71897.52</v>
      </c>
      <c r="I522" s="18"/>
      <c r="J522" s="18"/>
      <c r="K522" s="18"/>
      <c r="L522" s="88">
        <f>SUM(F522:K522)</f>
        <v>71897.52</v>
      </c>
      <c r="N522" s="265"/>
    </row>
    <row r="523" spans="1:14" s="52" customFormat="1" ht="12.2" customHeight="1" thickBot="1" x14ac:dyDescent="0.25">
      <c r="A523" s="22" t="s">
        <v>635</v>
      </c>
      <c r="B523" s="105">
        <v>21</v>
      </c>
      <c r="C523" s="115">
        <v>3</v>
      </c>
      <c r="D523" s="2" t="s">
        <v>432</v>
      </c>
      <c r="E523" s="115"/>
      <c r="F523" s="18"/>
      <c r="G523" s="18"/>
      <c r="H523" s="18">
        <v>117306.49</v>
      </c>
      <c r="I523" s="18"/>
      <c r="J523" s="18"/>
      <c r="K523" s="18"/>
      <c r="L523" s="88">
        <f>SUM(F523:K523)</f>
        <v>117306.49</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378408.01</v>
      </c>
      <c r="I524" s="108">
        <f t="shared" si="36"/>
        <v>0</v>
      </c>
      <c r="J524" s="108">
        <f t="shared" si="36"/>
        <v>0</v>
      </c>
      <c r="K524" s="108">
        <f t="shared" si="36"/>
        <v>0</v>
      </c>
      <c r="L524" s="89">
        <f t="shared" si="36"/>
        <v>378408.01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378408.01</v>
      </c>
      <c r="I545" s="89">
        <f t="shared" si="41"/>
        <v>0</v>
      </c>
      <c r="J545" s="89">
        <f t="shared" si="41"/>
        <v>0</v>
      </c>
      <c r="K545" s="89">
        <f t="shared" si="41"/>
        <v>0</v>
      </c>
      <c r="L545" s="89">
        <f t="shared" si="41"/>
        <v>378408.01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189204</v>
      </c>
      <c r="G549" s="87">
        <f>L526</f>
        <v>0</v>
      </c>
      <c r="H549" s="87">
        <f>L531</f>
        <v>0</v>
      </c>
      <c r="I549" s="87">
        <f>L536</f>
        <v>0</v>
      </c>
      <c r="J549" s="87">
        <f>L541</f>
        <v>0</v>
      </c>
      <c r="K549" s="87">
        <f>SUM(F549:J549)</f>
        <v>189204</v>
      </c>
      <c r="L549" s="24" t="s">
        <v>288</v>
      </c>
      <c r="M549" s="8"/>
      <c r="N549" s="266"/>
    </row>
    <row r="550" spans="1:14" s="3" customFormat="1" ht="12.2" customHeight="1" x14ac:dyDescent="0.15">
      <c r="A550" s="22" t="s">
        <v>634</v>
      </c>
      <c r="B550" s="75">
        <v>21</v>
      </c>
      <c r="C550" s="75">
        <v>23</v>
      </c>
      <c r="D550" s="2" t="s">
        <v>432</v>
      </c>
      <c r="E550" s="75"/>
      <c r="F550" s="87">
        <f>L522</f>
        <v>71897.52</v>
      </c>
      <c r="G550" s="87">
        <f>L527</f>
        <v>0</v>
      </c>
      <c r="H550" s="87">
        <f>L532</f>
        <v>0</v>
      </c>
      <c r="I550" s="87">
        <f>L537</f>
        <v>0</v>
      </c>
      <c r="J550" s="87">
        <f>L542</f>
        <v>0</v>
      </c>
      <c r="K550" s="87">
        <f>SUM(F550:J550)</f>
        <v>71897.52</v>
      </c>
      <c r="L550" s="24" t="s">
        <v>288</v>
      </c>
      <c r="M550" s="8"/>
      <c r="N550" s="266"/>
    </row>
    <row r="551" spans="1:14" s="3" customFormat="1" ht="12.2" customHeight="1" thickBot="1" x14ac:dyDescent="0.2">
      <c r="A551" s="22" t="s">
        <v>635</v>
      </c>
      <c r="B551" s="75">
        <v>21</v>
      </c>
      <c r="C551" s="75">
        <v>24</v>
      </c>
      <c r="D551" s="2" t="s">
        <v>432</v>
      </c>
      <c r="E551" s="75"/>
      <c r="F551" s="87">
        <f>L523</f>
        <v>117306.49</v>
      </c>
      <c r="G551" s="87">
        <f>L528</f>
        <v>0</v>
      </c>
      <c r="H551" s="87">
        <f>L533</f>
        <v>0</v>
      </c>
      <c r="I551" s="87">
        <f>L538</f>
        <v>0</v>
      </c>
      <c r="J551" s="87">
        <f>L543</f>
        <v>0</v>
      </c>
      <c r="K551" s="87">
        <f>SUM(F551:J551)</f>
        <v>117306.49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378408.01</v>
      </c>
      <c r="G552" s="89">
        <f t="shared" si="42"/>
        <v>0</v>
      </c>
      <c r="H552" s="89">
        <f t="shared" si="42"/>
        <v>0</v>
      </c>
      <c r="I552" s="89">
        <f t="shared" si="42"/>
        <v>0</v>
      </c>
      <c r="J552" s="89">
        <f t="shared" si="42"/>
        <v>0</v>
      </c>
      <c r="K552" s="89">
        <f t="shared" si="42"/>
        <v>378408.01</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584920.65</v>
      </c>
      <c r="G575" s="18">
        <v>222269.8</v>
      </c>
      <c r="H575" s="18">
        <v>362650.86</v>
      </c>
      <c r="I575" s="87">
        <f>SUM(F575:H575)</f>
        <v>1169841.31</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189204</v>
      </c>
      <c r="G579" s="18">
        <v>71897.52</v>
      </c>
      <c r="H579" s="18">
        <v>117306.49</v>
      </c>
      <c r="I579" s="87">
        <f t="shared" si="47"/>
        <v>378408.01</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57975</v>
      </c>
      <c r="I591" s="18">
        <v>22030.5</v>
      </c>
      <c r="J591" s="18">
        <v>35944.5</v>
      </c>
      <c r="K591" s="104">
        <f t="shared" ref="K591:K597" si="48">SUM(H591:J591)</f>
        <v>115950</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57975</v>
      </c>
      <c r="I598" s="108">
        <f>SUM(I591:I597)</f>
        <v>22030.5</v>
      </c>
      <c r="J598" s="108">
        <f>SUM(J591:J597)</f>
        <v>35944.5</v>
      </c>
      <c r="K598" s="108">
        <f>SUM(K591:K597)</f>
        <v>115950</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103718.68</v>
      </c>
      <c r="H617" s="109">
        <f>SUM(F52)</f>
        <v>103718.68000000001</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508628.19</v>
      </c>
      <c r="H621" s="109">
        <f>SUM(J52)</f>
        <v>508628.19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79138.740000000005</v>
      </c>
      <c r="H622" s="109">
        <f>F476</f>
        <v>79138.740000000224</v>
      </c>
      <c r="I622" s="121" t="s">
        <v>101</v>
      </c>
      <c r="J622" s="109">
        <f t="shared" ref="J622:J655" si="50">G622-H622</f>
        <v>-2.1827872842550278E-10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508628.19</v>
      </c>
      <c r="H626" s="109">
        <f>J476</f>
        <v>508628.19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1524822.31</v>
      </c>
      <c r="H627" s="104">
        <f>SUM(F468)</f>
        <v>1524822.31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34019.269999999997</v>
      </c>
      <c r="H631" s="104">
        <f>SUM(J468)</f>
        <v>34019.269999999997</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1712128.44</v>
      </c>
      <c r="H632" s="104">
        <f>SUM(F472)</f>
        <v>1712128.44</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34019.269999999997</v>
      </c>
      <c r="H637" s="164">
        <f>SUM(J468)</f>
        <v>34019.269999999997</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421438.94</v>
      </c>
      <c r="H639" s="104">
        <f>SUM(F461)</f>
        <v>421438.94</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87189.25</v>
      </c>
      <c r="H640" s="104">
        <f>SUM(G461)</f>
        <v>87189.25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508628.19</v>
      </c>
      <c r="H642" s="104">
        <f>SUM(I461)</f>
        <v>508628.19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34019.269999999997</v>
      </c>
      <c r="H644" s="104">
        <f>H408</f>
        <v>34019.269999999997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34019.269999999997</v>
      </c>
      <c r="H646" s="104">
        <f>L408</f>
        <v>34019.269999999997</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115950</v>
      </c>
      <c r="H647" s="104">
        <f>L208+L226+L244</f>
        <v>115950</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57975</v>
      </c>
      <c r="H649" s="104">
        <f>H598</f>
        <v>57975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22030.5</v>
      </c>
      <c r="H650" s="104">
        <f>I598</f>
        <v>22030.5</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35944.5</v>
      </c>
      <c r="H651" s="104">
        <f>J598</f>
        <v>35944.5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856064.22</v>
      </c>
      <c r="G660" s="19">
        <f>(L229+L309+L359)</f>
        <v>325304.35000000003</v>
      </c>
      <c r="H660" s="19">
        <f>(L247+L328+L360)</f>
        <v>530759.86999999988</v>
      </c>
      <c r="I660" s="19">
        <f>SUM(F660:H660)</f>
        <v>1712128.44</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57975</v>
      </c>
      <c r="G662" s="19">
        <f>(L226+L306)-(J226+J306)</f>
        <v>22030.5</v>
      </c>
      <c r="H662" s="19">
        <f>(L244+L325)-(J244+J325)</f>
        <v>35944.5</v>
      </c>
      <c r="I662" s="19">
        <f>SUM(F662:H662)</f>
        <v>115950</v>
      </c>
      <c r="J662"/>
      <c r="K662" s="13"/>
      <c r="L662" s="13"/>
      <c r="M662" s="8"/>
    </row>
    <row r="663" spans="1:13" s="3" customFormat="1" ht="12.2" customHeight="1" x14ac:dyDescent="0.15">
      <c r="A663" s="198" t="s">
        <v>129</v>
      </c>
      <c r="B663" s="169"/>
      <c r="C663" s="169"/>
      <c r="D663" s="169"/>
      <c r="E663" s="169"/>
      <c r="F663" s="199">
        <f>SUM(F575:F587)+SUM(H602:H604)+SUM(L611)</f>
        <v>774124.65</v>
      </c>
      <c r="G663" s="199">
        <f>SUM(G575:G587)+SUM(I602:I604)+L612</f>
        <v>294167.32</v>
      </c>
      <c r="H663" s="199">
        <f>SUM(H575:H587)+SUM(J602:J604)+L613</f>
        <v>479957.35</v>
      </c>
      <c r="I663" s="19">
        <f>SUM(F663:H663)</f>
        <v>1548249.3199999998</v>
      </c>
      <c r="J663" s="13"/>
      <c r="K663" s="13"/>
      <c r="L663" s="13"/>
      <c r="M663" s="9"/>
    </row>
    <row r="664" spans="1:13" s="3" customFormat="1" ht="12.2" customHeight="1" x14ac:dyDescent="0.15">
      <c r="A664" s="1" t="s">
        <v>130</v>
      </c>
      <c r="F664" s="19">
        <f>F660-SUM(F661:F663)</f>
        <v>23964.569999999949</v>
      </c>
      <c r="G664" s="19">
        <f>G660-SUM(G661:G663)</f>
        <v>9106.5300000000279</v>
      </c>
      <c r="H664" s="19">
        <f>H660-SUM(H661:H663)</f>
        <v>14858.019999999902</v>
      </c>
      <c r="I664" s="19">
        <f>I660-SUM(I661:I663)</f>
        <v>47929.120000000112</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v>-23964.57</v>
      </c>
      <c r="G669" s="18">
        <v>-9106.5300000000007</v>
      </c>
      <c r="H669" s="18">
        <v>-14858.02</v>
      </c>
      <c r="I669" s="19">
        <f>SUM(F669:H669)</f>
        <v>-47929.119999999995</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SURRY SCHOOL DISTRICT SAU 91</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5" sqref="F5"/>
    </sheetView>
  </sheetViews>
  <sheetFormatPr defaultColWidth="8.6640625" defaultRowHeight="11.25" x14ac:dyDescent="0.2"/>
  <cols>
    <col min="1" max="1" width="10.6640625" customWidth="1"/>
    <col min="2" max="2" width="41.1640625" customWidth="1"/>
    <col min="3" max="3" width="13.5" bestFit="1" customWidth="1"/>
    <col min="4" max="5" width="17.6640625" customWidth="1"/>
    <col min="6" max="6" width="17" customWidth="1"/>
    <col min="7" max="7" width="15.5" customWidth="1"/>
    <col min="8" max="8" width="12.66406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SURRY SCHOOL DISTRICT SAU 91</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1548249.3199999998</v>
      </c>
      <c r="D5" s="20">
        <f>SUM('DOE25'!L197:L200)+SUM('DOE25'!L215:L218)+SUM('DOE25'!L233:L236)-F5-G5-H5</f>
        <v>1548249.3199999998</v>
      </c>
      <c r="E5" s="243"/>
      <c r="F5" s="244"/>
      <c r="G5" s="53">
        <f>SUM('DOE25'!J197:J200)+SUM('DOE25'!J215:J218)+SUM('DOE25'!J233:J236)</f>
        <v>0</v>
      </c>
      <c r="H5" s="53">
        <f>SUM('DOE25'!K197:K200)+SUM('DOE25'!K215:K218)+SUM('DOE25'!K233:K236)</f>
        <v>0</v>
      </c>
      <c r="I5" s="256"/>
    </row>
    <row r="6" spans="1:9" x14ac:dyDescent="0.2">
      <c r="A6" s="32">
        <v>2100</v>
      </c>
      <c r="B6" t="s">
        <v>796</v>
      </c>
      <c r="C6" s="276">
        <f t="shared" si="0"/>
        <v>0</v>
      </c>
      <c r="D6" s="20">
        <f>'DOE25'!L202+'DOE25'!L220+'DOE25'!L238-F6-G6-H6</f>
        <v>0</v>
      </c>
      <c r="E6" s="243"/>
      <c r="F6" s="244"/>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38600</v>
      </c>
      <c r="D8" s="243"/>
      <c r="E8" s="20">
        <f>'DOE25'!L204+'DOE25'!L222+'DOE25'!L240-F8-G8-H8-D9-D11</f>
        <v>38600</v>
      </c>
      <c r="F8" s="244"/>
      <c r="G8" s="53">
        <f>'DOE25'!J204+'DOE25'!J222+'DOE25'!J240</f>
        <v>0</v>
      </c>
      <c r="H8" s="53">
        <f>'DOE25'!K204+'DOE25'!K222+'DOE25'!K240</f>
        <v>0</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5224.37</v>
      </c>
      <c r="D12" s="20">
        <f>'DOE25'!L205+'DOE25'!L223+'DOE25'!L241-F12-G12-H12</f>
        <v>5224.37</v>
      </c>
      <c r="E12" s="243"/>
      <c r="F12" s="244"/>
      <c r="G12" s="53">
        <f>'DOE25'!J205+'DOE25'!J223+'DOE25'!J241</f>
        <v>0</v>
      </c>
      <c r="H12" s="53">
        <f>'DOE25'!K205+'DOE25'!K223+'DOE25'!K241</f>
        <v>0</v>
      </c>
      <c r="I12" s="256"/>
    </row>
    <row r="13" spans="1:9" x14ac:dyDescent="0.2">
      <c r="A13" s="32">
        <v>2500</v>
      </c>
      <c r="B13" t="s">
        <v>798</v>
      </c>
      <c r="C13" s="276">
        <f t="shared" si="0"/>
        <v>3829.75</v>
      </c>
      <c r="D13" s="243"/>
      <c r="E13" s="20">
        <f>'DOE25'!L206+'DOE25'!L224+'DOE25'!L242-F13-G13-H13</f>
        <v>3829.75</v>
      </c>
      <c r="F13" s="244"/>
      <c r="G13" s="53">
        <f>'DOE25'!J206+'DOE25'!J224+'DOE25'!J242</f>
        <v>0</v>
      </c>
      <c r="H13" s="53">
        <f>'DOE25'!K206+'DOE25'!K224+'DOE25'!K242</f>
        <v>0</v>
      </c>
      <c r="I13" s="256"/>
    </row>
    <row r="14" spans="1:9" x14ac:dyDescent="0.2">
      <c r="A14" s="32">
        <v>2600</v>
      </c>
      <c r="B14" t="s">
        <v>819</v>
      </c>
      <c r="C14" s="276">
        <f t="shared" si="0"/>
        <v>275</v>
      </c>
      <c r="D14" s="20">
        <f>'DOE25'!L207+'DOE25'!L225+'DOE25'!L243-F14-G14-H14</f>
        <v>275</v>
      </c>
      <c r="E14" s="243"/>
      <c r="F14" s="244"/>
      <c r="G14" s="53">
        <f>'DOE25'!J207+'DOE25'!J225+'DOE25'!J243</f>
        <v>0</v>
      </c>
      <c r="H14" s="53">
        <f>'DOE25'!K207+'DOE25'!K225+'DOE25'!K243</f>
        <v>0</v>
      </c>
      <c r="I14" s="256"/>
    </row>
    <row r="15" spans="1:9" x14ac:dyDescent="0.2">
      <c r="A15" s="32">
        <v>2700</v>
      </c>
      <c r="B15" t="s">
        <v>799</v>
      </c>
      <c r="C15" s="276">
        <f t="shared" si="0"/>
        <v>115950</v>
      </c>
      <c r="D15" s="20">
        <f>'DOE25'!L208+'DOE25'!L226+'DOE25'!L244-F15-G15-H15</f>
        <v>115950</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1669698.69</v>
      </c>
      <c r="E33" s="245">
        <f t="shared" si="1"/>
        <v>42429.75</v>
      </c>
      <c r="F33" s="245">
        <f t="shared" si="1"/>
        <v>0</v>
      </c>
      <c r="G33" s="245">
        <f t="shared" si="1"/>
        <v>0</v>
      </c>
      <c r="H33" s="245">
        <f t="shared" si="1"/>
        <v>0</v>
      </c>
      <c r="I33" s="245">
        <f t="shared" si="1"/>
        <v>0</v>
      </c>
    </row>
    <row r="35" spans="1:9" ht="12" thickBot="1" x14ac:dyDescent="0.25">
      <c r="B35" s="251" t="s">
        <v>831</v>
      </c>
      <c r="D35" s="252">
        <f>E33</f>
        <v>42429.75</v>
      </c>
      <c r="E35" s="248"/>
    </row>
    <row r="36" spans="1:9" ht="12" thickTop="1" x14ac:dyDescent="0.2">
      <c r="B36" t="s">
        <v>810</v>
      </c>
      <c r="D36" s="20">
        <f>D33</f>
        <v>1669698.69</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7" sqref="D37"/>
    </sheetView>
  </sheetViews>
  <sheetFormatPr defaultColWidth="8.6640625" defaultRowHeight="11.25" x14ac:dyDescent="0.2"/>
  <cols>
    <col min="1" max="1" width="35.6640625" customWidth="1"/>
    <col min="2" max="2" width="22.1640625" customWidth="1"/>
    <col min="3" max="3" width="22" customWidth="1"/>
    <col min="4" max="5" width="14.6640625" customWidth="1"/>
    <col min="6" max="6" width="12.6640625" customWidth="1"/>
    <col min="7" max="7" width="23.6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SURRY SCHOOL DISTRICT SAU 91</v>
      </c>
      <c r="B2" s="126">
        <f>'DOE25'!B2</f>
        <v>519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856064.22</v>
      </c>
      <c r="G4" s="303">
        <f>'DOE25'!L211+'DOE25'!L290</f>
        <v>856064.22</v>
      </c>
      <c r="H4" s="304">
        <f>F4-G4</f>
        <v>0</v>
      </c>
      <c r="I4" s="310" t="str">
        <f>IF(H4=0,"","Does not match DOE25 page 7 and 11 Totals!!")</f>
        <v/>
      </c>
      <c r="N4"/>
    </row>
    <row r="5" spans="1:18" x14ac:dyDescent="0.2">
      <c r="A5" s="21" t="s">
        <v>1586</v>
      </c>
      <c r="B5" s="305">
        <f>IFERROR(VLOOKUP(A5,'School Tables'!$C$3:$D$368,2,FALSE),"")</f>
        <v>99999</v>
      </c>
      <c r="C5" s="297" t="str">
        <f>IFERROR(INDEX('School Tables'!$B$3:$B$368,MATCH('School Level Expenditures'!B5,'School Tables'!$D$3:$D$368,0)),"")</f>
        <v>Other District Expenditures</v>
      </c>
      <c r="D5" s="294">
        <v>856064.22</v>
      </c>
      <c r="E5" s="294"/>
      <c r="F5" s="313">
        <f>D5+E5</f>
        <v>856064.22</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325304.34999999998</v>
      </c>
      <c r="G24" s="303">
        <f>'DOE25'!L229+'DOE25'!L309</f>
        <v>325304.35000000003</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325304.34999999998</v>
      </c>
      <c r="E25" s="294"/>
      <c r="F25" s="308">
        <f>D25+E25</f>
        <v>325304.34999999998</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530759.87</v>
      </c>
      <c r="G36" s="303">
        <f>'DOE25'!L247+'DOE25'!L328</f>
        <v>530759.86999999988</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530759.87</v>
      </c>
      <c r="E37" s="294"/>
      <c r="F37" s="308">
        <f>D37+E37</f>
        <v>530759.87</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25" zoomScaleNormal="125" workbookViewId="0">
      <pane ySplit="2" topLeftCell="A3"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SURRY SCHOOL DISTRICT SAU 91</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98633.54</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508628.19</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5085.1400000000003</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103718.68</v>
      </c>
      <c r="D18" s="41">
        <f>SUM(D8:D17)</f>
        <v>0</v>
      </c>
      <c r="E18" s="41">
        <f>SUM(E8:E17)</f>
        <v>0</v>
      </c>
      <c r="F18" s="41">
        <f>SUM(F8:F17)</f>
        <v>0</v>
      </c>
      <c r="G18" s="41">
        <f>SUM(G8:G17)</f>
        <v>508628.19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24579.94</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24579.94</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508628.19</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79138.740000000005</v>
      </c>
      <c r="D49" s="24" t="s">
        <v>288</v>
      </c>
      <c r="E49" s="24" t="s">
        <v>288</v>
      </c>
      <c r="F49" s="24" t="s">
        <v>288</v>
      </c>
      <c r="G49" s="24" t="s">
        <v>288</v>
      </c>
      <c r="H49" s="124"/>
      <c r="I49" s="124"/>
    </row>
    <row r="50" spans="1:9" ht="12.75" thickTop="1" thickBot="1" x14ac:dyDescent="0.25">
      <c r="A50" s="38" t="s">
        <v>884</v>
      </c>
      <c r="B50" s="48"/>
      <c r="C50" s="41">
        <f>SUM(C34:C49)</f>
        <v>79138.740000000005</v>
      </c>
      <c r="D50" s="41">
        <f>SUM(D34:D49)</f>
        <v>0</v>
      </c>
      <c r="E50" s="41">
        <f>SUM(E34:E49)</f>
        <v>0</v>
      </c>
      <c r="F50" s="41">
        <f>SUM(F34:F49)</f>
        <v>0</v>
      </c>
      <c r="G50" s="41">
        <f>SUM(G34:G49)</f>
        <v>508628.19</v>
      </c>
      <c r="H50" s="124"/>
      <c r="I50" s="124"/>
    </row>
    <row r="51" spans="1:9" ht="12" thickTop="1" x14ac:dyDescent="0.2">
      <c r="A51" s="38" t="s">
        <v>885</v>
      </c>
      <c r="B51" s="2"/>
      <c r="C51" s="41">
        <f>C50+C31</f>
        <v>103718.68000000001</v>
      </c>
      <c r="D51" s="41">
        <f>D50+D31</f>
        <v>0</v>
      </c>
      <c r="E51" s="41">
        <f>E50+E31</f>
        <v>0</v>
      </c>
      <c r="F51" s="41">
        <f>F50+F31</f>
        <v>0</v>
      </c>
      <c r="G51" s="41">
        <f>G50+G31</f>
        <v>508628.19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1097358</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241.87</v>
      </c>
      <c r="D59" s="95">
        <f>'DOE25'!G96</f>
        <v>0</v>
      </c>
      <c r="E59" s="95">
        <f>'DOE25'!H96</f>
        <v>0</v>
      </c>
      <c r="F59" s="95">
        <f>'DOE25'!I96</f>
        <v>0</v>
      </c>
      <c r="G59" s="95">
        <f>'DOE25'!J96</f>
        <v>34019.269999999997</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241.87</v>
      </c>
      <c r="D62" s="130">
        <f>SUM(D57:D61)</f>
        <v>0</v>
      </c>
      <c r="E62" s="130">
        <f>SUM(E57:E61)</f>
        <v>0</v>
      </c>
      <c r="F62" s="130">
        <f>SUM(F57:F61)</f>
        <v>0</v>
      </c>
      <c r="G62" s="130">
        <f>SUM(G57:G61)</f>
        <v>34019.269999999997</v>
      </c>
      <c r="H62"/>
      <c r="I62"/>
    </row>
    <row r="63" spans="1:9" ht="12" thickTop="1" x14ac:dyDescent="0.2">
      <c r="A63" s="29" t="s">
        <v>175</v>
      </c>
      <c r="B63" s="6"/>
      <c r="C63" s="22">
        <f>C56+C62</f>
        <v>1097599.8700000001</v>
      </c>
      <c r="D63" s="22">
        <f>D56+D62</f>
        <v>0</v>
      </c>
      <c r="E63" s="22">
        <f>E56+E62</f>
        <v>0</v>
      </c>
      <c r="F63" s="22">
        <f>F56+F62</f>
        <v>0</v>
      </c>
      <c r="G63" s="22">
        <f>G56+G62</f>
        <v>34019.269999999997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247190.24</v>
      </c>
      <c r="D66" s="24" t="s">
        <v>288</v>
      </c>
      <c r="E66" s="24" t="s">
        <v>288</v>
      </c>
      <c r="F66" s="24" t="s">
        <v>288</v>
      </c>
      <c r="G66" s="24" t="s">
        <v>288</v>
      </c>
      <c r="H66"/>
      <c r="I66"/>
    </row>
    <row r="67" spans="1:9" x14ac:dyDescent="0.2">
      <c r="A67" s="1" t="s">
        <v>770</v>
      </c>
      <c r="B67" s="6">
        <v>3112</v>
      </c>
      <c r="C67" s="95">
        <f>'DOE25'!F118</f>
        <v>172735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3056.2</v>
      </c>
      <c r="D69" s="95">
        <f>'DOE25'!G120</f>
        <v>0</v>
      </c>
      <c r="E69" s="95">
        <f>'DOE25'!H120</f>
        <v>0</v>
      </c>
      <c r="F69" s="95">
        <f>'DOE25'!I120</f>
        <v>0</v>
      </c>
      <c r="G69" s="95">
        <f>'DOE25'!J120</f>
        <v>0</v>
      </c>
      <c r="H69"/>
      <c r="I69"/>
    </row>
    <row r="70" spans="1:9" ht="12" thickTop="1" x14ac:dyDescent="0.2">
      <c r="A70" s="29" t="s">
        <v>252</v>
      </c>
      <c r="B70" s="2"/>
      <c r="C70" s="139">
        <f>SUM(C66:C69)</f>
        <v>422981.44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1595</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1595</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424576.44</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2646</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2646</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1524822.31</v>
      </c>
      <c r="D104" s="86">
        <f>D63+D81+D91+D103</f>
        <v>0</v>
      </c>
      <c r="E104" s="86">
        <f>E63+E81+E91+E103</f>
        <v>0</v>
      </c>
      <c r="F104" s="86">
        <f>F63+F81+F91+F103</f>
        <v>0</v>
      </c>
      <c r="G104" s="86">
        <f>G63+G81+G103</f>
        <v>34019.269999999997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1169841.31</v>
      </c>
      <c r="D109" s="24" t="s">
        <v>288</v>
      </c>
      <c r="E109" s="95">
        <f>('DOE25'!L276)+('DOE25'!L295)+('DOE25'!L314)</f>
        <v>0</v>
      </c>
      <c r="F109" s="24" t="s">
        <v>288</v>
      </c>
      <c r="G109" s="24" t="s">
        <v>288</v>
      </c>
    </row>
    <row r="110" spans="1:7" x14ac:dyDescent="0.2">
      <c r="A110" t="s">
        <v>198</v>
      </c>
      <c r="B110" s="32" t="s">
        <v>199</v>
      </c>
      <c r="C110" s="95">
        <f>('DOE25'!L198)+('DOE25'!L216)+('DOE25'!L234)</f>
        <v>378408.01</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1548249.32</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0</v>
      </c>
      <c r="D118" s="24" t="s">
        <v>288</v>
      </c>
      <c r="E118" s="95">
        <f>+('DOE25'!L281)+('DOE25'!L300)+('DOE25'!L319)</f>
        <v>0</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38600</v>
      </c>
      <c r="D120" s="24" t="s">
        <v>288</v>
      </c>
      <c r="E120" s="95">
        <f>+('DOE25'!L283)+('DOE25'!L302)+('DOE25'!L321)</f>
        <v>0</v>
      </c>
      <c r="F120" s="24" t="s">
        <v>288</v>
      </c>
      <c r="G120" s="24" t="s">
        <v>288</v>
      </c>
    </row>
    <row r="121" spans="1:7" x14ac:dyDescent="0.2">
      <c r="A121" t="s">
        <v>212</v>
      </c>
      <c r="B121" s="32" t="s">
        <v>213</v>
      </c>
      <c r="C121" s="95">
        <f>('DOE25'!L205)+('DOE25'!L223)+('DOE25'!L241)</f>
        <v>5224.37</v>
      </c>
      <c r="D121" s="24" t="s">
        <v>288</v>
      </c>
      <c r="E121" s="95">
        <f>+('DOE25'!L284)+('DOE25'!L303)+('DOE25'!L322)</f>
        <v>0</v>
      </c>
      <c r="F121" s="24" t="s">
        <v>288</v>
      </c>
      <c r="G121" s="24" t="s">
        <v>288</v>
      </c>
    </row>
    <row r="122" spans="1:7" x14ac:dyDescent="0.2">
      <c r="A122" t="s">
        <v>214</v>
      </c>
      <c r="B122" s="32" t="s">
        <v>215</v>
      </c>
      <c r="C122" s="95">
        <f>('DOE25'!L206)+('DOE25'!L224)+('DOE25'!L242)</f>
        <v>3829.75</v>
      </c>
      <c r="D122" s="24" t="s">
        <v>288</v>
      </c>
      <c r="E122" s="95">
        <f>+('DOE25'!L285)+('DOE25'!L304)+('DOE25'!L323)</f>
        <v>0</v>
      </c>
      <c r="F122" s="24" t="s">
        <v>288</v>
      </c>
      <c r="G122" s="24" t="s">
        <v>288</v>
      </c>
    </row>
    <row r="123" spans="1:7" x14ac:dyDescent="0.2">
      <c r="A123" t="s">
        <v>216</v>
      </c>
      <c r="B123" s="32" t="s">
        <v>217</v>
      </c>
      <c r="C123" s="95">
        <f>('DOE25'!L207)+('DOE25'!L225)+('DOE25'!L243)</f>
        <v>275</v>
      </c>
      <c r="D123" s="24" t="s">
        <v>288</v>
      </c>
      <c r="E123" s="95">
        <f>+('DOE25'!L286)+('DOE25'!L305)+('DOE25'!L324)</f>
        <v>0</v>
      </c>
      <c r="F123" s="24" t="s">
        <v>288</v>
      </c>
      <c r="G123" s="24" t="s">
        <v>288</v>
      </c>
    </row>
    <row r="124" spans="1:7" x14ac:dyDescent="0.2">
      <c r="A124" t="s">
        <v>218</v>
      </c>
      <c r="B124" s="32" t="s">
        <v>219</v>
      </c>
      <c r="C124" s="95">
        <f>('DOE25'!L208)+('DOE25'!L226)+('DOE25'!L244+'DOE25'!L254)</f>
        <v>115950</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163879.12</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34019.269999999997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-34019.269999999997</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1712128.44</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ColWidth="8.6640625" defaultRowHeight="11.25" x14ac:dyDescent="0.2"/>
  <cols>
    <col min="1" max="1" width="14.1640625" customWidth="1"/>
    <col min="2" max="2" width="49" bestFit="1" customWidth="1"/>
    <col min="3" max="3" width="12.1640625" bestFit="1" customWidth="1"/>
    <col min="4" max="4" width="10.1640625" customWidth="1"/>
  </cols>
  <sheetData>
    <row r="1" spans="1:4" ht="18" x14ac:dyDescent="0.25">
      <c r="A1" s="330" t="s">
        <v>736</v>
      </c>
      <c r="B1" s="330"/>
      <c r="C1" s="330"/>
      <c r="D1" s="330"/>
    </row>
    <row r="2" spans="1:4" x14ac:dyDescent="0.2">
      <c r="A2" s="187" t="s">
        <v>713</v>
      </c>
      <c r="B2" s="186" t="str">
        <f>'DOE25'!A2</f>
        <v>SURRY SCHOOL DISTRICT SAU 91</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1169841</v>
      </c>
      <c r="D10" s="182">
        <f>ROUND((C10/$C$28)*100,1)</f>
        <v>68.3</v>
      </c>
    </row>
    <row r="11" spans="1:4" x14ac:dyDescent="0.2">
      <c r="A11">
        <v>1200</v>
      </c>
      <c r="B11" t="s">
        <v>703</v>
      </c>
      <c r="C11" s="179">
        <f>ROUND('DOE25'!L198+'DOE25'!L216+'DOE25'!L234+'DOE25'!L277+'DOE25'!L296+'DOE25'!L315,0)</f>
        <v>378408</v>
      </c>
      <c r="D11" s="182">
        <f>ROUND((C11/$C$28)*100,1)</f>
        <v>22.1</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0</v>
      </c>
      <c r="D15" s="182">
        <f t="shared" ref="D15:D27" si="0">ROUND((C15/$C$28)*100,1)</f>
        <v>0</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38600</v>
      </c>
      <c r="D17" s="182">
        <f t="shared" si="0"/>
        <v>2.2999999999999998</v>
      </c>
    </row>
    <row r="18" spans="1:4" x14ac:dyDescent="0.2">
      <c r="A18">
        <v>2400</v>
      </c>
      <c r="B18" t="s">
        <v>711</v>
      </c>
      <c r="C18" s="179">
        <f>ROUND('DOE25'!L205+'DOE25'!L223+'DOE25'!L241+'DOE25'!L284+'DOE25'!L303+'DOE25'!L322,0)</f>
        <v>5224</v>
      </c>
      <c r="D18" s="182">
        <f t="shared" si="0"/>
        <v>0.3</v>
      </c>
    </row>
    <row r="19" spans="1:4" x14ac:dyDescent="0.2">
      <c r="A19">
        <v>2500</v>
      </c>
      <c r="B19" t="s">
        <v>708</v>
      </c>
      <c r="C19" s="179">
        <f>ROUND('DOE25'!L206+'DOE25'!L224+'DOE25'!L242+'DOE25'!L285+'DOE25'!L304+'DOE25'!L323,0)</f>
        <v>3830</v>
      </c>
      <c r="D19" s="182">
        <f t="shared" si="0"/>
        <v>0.2</v>
      </c>
    </row>
    <row r="20" spans="1:4" x14ac:dyDescent="0.2">
      <c r="A20">
        <v>2600</v>
      </c>
      <c r="B20" t="s">
        <v>709</v>
      </c>
      <c r="C20" s="179">
        <f>ROUND('DOE25'!L207+'DOE25'!L225+'DOE25'!L243+'DOE25'!L286+'DOE25'!L305+'DOE25'!L324,0)</f>
        <v>275</v>
      </c>
      <c r="D20" s="182">
        <f t="shared" si="0"/>
        <v>0</v>
      </c>
    </row>
    <row r="21" spans="1:4" x14ac:dyDescent="0.2">
      <c r="A21">
        <v>2700</v>
      </c>
      <c r="B21" t="s">
        <v>710</v>
      </c>
      <c r="C21" s="179">
        <f>ROUND('DOE25'!L208+'DOE25'!L226+'DOE25'!L244+'DOE25'!L287+'DOE25'!L306+'DOE25'!L325,0)</f>
        <v>115950</v>
      </c>
      <c r="D21" s="182">
        <f t="shared" si="0"/>
        <v>6.8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1712128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1712128</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1097358</v>
      </c>
      <c r="D35" s="182">
        <f t="shared" ref="D35:D40" si="1">ROUND((C35/$C$41)*100,1)</f>
        <v>70.400000000000006</v>
      </c>
    </row>
    <row r="36" spans="1:4" x14ac:dyDescent="0.2">
      <c r="B36" s="185" t="s">
        <v>739</v>
      </c>
      <c r="C36" s="179">
        <f>SUM('DOE25'!F112:J112)-SUM('DOE25'!G97:G110)+('DOE25'!F174+'DOE25'!F175+'DOE25'!I174+'DOE25'!I175)-C35</f>
        <v>34261.14000000013</v>
      </c>
      <c r="D36" s="182">
        <f t="shared" si="1"/>
        <v>2.2000000000000002</v>
      </c>
    </row>
    <row r="37" spans="1:4" x14ac:dyDescent="0.2">
      <c r="A37" s="183" t="s">
        <v>835</v>
      </c>
      <c r="B37" s="185" t="s">
        <v>728</v>
      </c>
      <c r="C37" s="179">
        <f>ROUND('DOE25'!F117+'DOE25'!F118,0)</f>
        <v>419925</v>
      </c>
      <c r="D37" s="182">
        <f t="shared" si="1"/>
        <v>26.9</v>
      </c>
    </row>
    <row r="38" spans="1:4" x14ac:dyDescent="0.2">
      <c r="A38" s="183" t="s">
        <v>734</v>
      </c>
      <c r="B38" s="185" t="s">
        <v>729</v>
      </c>
      <c r="C38" s="179">
        <f>ROUND(SUM('DOE25'!F140:J140)-SUM('DOE25'!F117:F119),0)</f>
        <v>4651</v>
      </c>
      <c r="D38" s="182">
        <f t="shared" si="1"/>
        <v>0.3</v>
      </c>
    </row>
    <row r="39" spans="1:4" x14ac:dyDescent="0.2">
      <c r="A39">
        <v>4000</v>
      </c>
      <c r="B39" s="185" t="s">
        <v>730</v>
      </c>
      <c r="C39" s="179">
        <f>ROUND('DOE25'!F169+'DOE25'!G169+'DOE25'!H169+'DOE25'!I169,0)</f>
        <v>2646</v>
      </c>
      <c r="D39" s="182">
        <f t="shared" si="1"/>
        <v>0.2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1558841.1400000001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ColWidth="8.6640625" defaultRowHeight="11.25" x14ac:dyDescent="0.2"/>
  <cols>
    <col min="1" max="1" width="10.16406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SURRY SCHOOL DISTRICT SAU 91</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2019-11-01T14:41:35Z</cp:lastPrinted>
  <dcterms:created xsi:type="dcterms:W3CDTF">1997-12-04T19:04:30Z</dcterms:created>
  <dcterms:modified xsi:type="dcterms:W3CDTF">2019-11-01T14:55:36Z</dcterms:modified>
</cp:coreProperties>
</file>