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9" i="13" l="1"/>
  <c r="H527" i="1"/>
  <c r="H241" i="1" l="1"/>
  <c r="H205" i="1"/>
  <c r="F50"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G62" i="2"/>
  <c r="J258" i="1"/>
  <c r="I170" i="1"/>
  <c r="G477" i="1"/>
  <c r="G339" i="1"/>
  <c r="G353" i="1" s="1"/>
  <c r="H112" i="1" l="1"/>
  <c r="L402" i="1"/>
  <c r="C139" i="2" s="1"/>
  <c r="H462" i="1"/>
  <c r="H642" i="1" s="1"/>
  <c r="J642" i="1" s="1"/>
  <c r="H409" i="1"/>
  <c r="H645" i="1" s="1"/>
  <c r="K353" i="1"/>
  <c r="C91" i="2"/>
  <c r="D50" i="2"/>
  <c r="J652" i="1"/>
  <c r="G553" i="1"/>
  <c r="C120" i="2"/>
  <c r="G409" i="1"/>
  <c r="H646" i="1" s="1"/>
  <c r="F339" i="1"/>
  <c r="F353" i="1" s="1"/>
  <c r="L561" i="1"/>
  <c r="J625"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G36" i="14"/>
  <c r="H36" i="14" s="1"/>
  <c r="I36" i="14"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H649" i="1"/>
  <c r="J653" i="1"/>
  <c r="G572" i="1"/>
  <c r="I435" i="1"/>
  <c r="G435" i="1"/>
  <c r="I664" i="1"/>
  <c r="G24" i="14" l="1"/>
  <c r="C81" i="2"/>
  <c r="L572" i="1"/>
  <c r="D51" i="2"/>
  <c r="E145" i="2"/>
  <c r="H661" i="1"/>
  <c r="H665" i="1" s="1"/>
  <c r="H668" i="1" s="1"/>
  <c r="F194" i="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<sst xmlns="http://schemas.openxmlformats.org/spreadsheetml/2006/main" count="5543" uniqueCount="1643">
  <si>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</si>
  <si>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</si>
  <si>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</si>
  <si>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</si>
  <si>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</si>
  <si>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</si>
  <si>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</si>
  <si>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</si>
  <si>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</si>
  <si>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</si>
  <si>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</si>
  <si>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</si>
  <si>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</si>
  <si>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</si>
  <si>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</si>
  <si>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</si>
  <si>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</si>
  <si>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</si>
  <si>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</si>
  <si>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</si>
  <si>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</si>
  <si>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</si>
  <si>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</si>
  <si>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</si>
  <si>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</si>
  <si>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</si>
  <si>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</si>
  <si>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</si>
  <si>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</si>
  <si>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</si>
  <si>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</si>
  <si>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</si>
  <si>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</si>
  <si>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</si>
  <si>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</si>
  <si>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</si>
  <si>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</si>
  <si>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</si>
  <si>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</si>
  <si>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</si>
  <si>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</si>
  <si>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</si>
  <si>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</si>
  <si>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</si>
  <si>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</si>
  <si>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</si>
  <si>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</si>
  <si>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</si>
  <si>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</si>
  <si>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</si>
  <si>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</si>
  <si>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</si>
  <si>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</si>
  <si>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</si>
  <si>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</si>
  <si>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</si>
  <si>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</si>
  <si>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</si>
  <si>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</si>
  <si>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</si>
  <si>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</si>
  <si>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</si>
  <si>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</si>
  <si>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</si>
  <si>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</si>
  <si>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</si>
  <si>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</si>
  <si>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</si>
  <si>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</si>
  <si>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</si>
  <si>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</si>
  <si>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</si>
  <si>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</si>
  <si>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</si>
  <si>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</si>
  <si>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</si>
  <si>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</si>
  <si>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</si>
  <si>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</si>
  <si>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</si>
  <si>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</si>
  <si>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</si>
  <si>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</si>
  <si>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</si>
  <si>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</si>
  <si>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</si>
  <si>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</si>
  <si>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</si>
  <si>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</si>
  <si>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</si>
  <si>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</si>
  <si>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</si>
  <si>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</si>
  <si>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</si>
  <si>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</si>
  <si>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</si>
  <si>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</si>
  <si>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</si>
  <si>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</si>
  <si>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</si>
  <si>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</si>
  <si>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</si>
  <si>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</si>
  <si>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</si>
  <si>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</si>
  <si>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</si>
  <si>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</si>
  <si>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</si>
  <si>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</si>
  <si>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</si>
  <si>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</si>
  <si>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</si>
  <si>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</si>
  <si>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</si>
  <si>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</si>
  <si>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</si>
  <si>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</si>
  <si>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</si>
  <si>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</si>
  <si>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</si>
  <si>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</si>
  <si>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</si>
  <si>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</si>
  <si>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</si>
  <si>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</si>
  <si>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</si>
  <si>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</si>
  <si>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</si>
  <si>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</si>
  <si>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</si>
  <si>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</si>
  <si>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</si>
  <si>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</si>
  <si>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</si>
  <si>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</si>
  <si>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</si>
  <si>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</si>
  <si>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</si>
  <si>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</si>
  <si>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</si>
  <si>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</si>
  <si>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</si>
  <si>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</si>
  <si>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</si>
  <si>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</si>
  <si>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</si>
  <si>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</si>
  <si>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</si>
  <si>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</si>
  <si>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</si>
  <si>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</si>
  <si>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</si>
  <si>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</si>
  <si>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</si>
  <si>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</si>
  <si>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</si>
  <si>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</si>
  <si>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</si>
  <si>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</si>
  <si>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</si>
  <si>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</si>
  <si>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</si>
  <si>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</si>
  <si>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</si>
  <si>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</si>
  <si>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</si>
  <si>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</si>
  <si>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</si>
  <si>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</si>
  <si>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</si>
  <si>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</si>
  <si>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</si>
  <si>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</si>
  <si>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</si>
  <si>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</si>
  <si>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</si>
  <si>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</si>
  <si>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</si>
  <si>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</si>
  <si>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</si>
  <si>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</si>
  <si>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</si>
  <si>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</si>
  <si>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</si>
  <si>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</si>
  <si>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</si>
  <si>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</si>
  <si>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</si>
  <si>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</si>
  <si>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</si>
  <si>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</si>
  <si>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</si>
  <si>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</si>
  <si>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</si>
  <si>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</si>
  <si>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</si>
  <si>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</si>
  <si>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</si>
  <si>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</si>
  <si>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</si>
  <si>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</si>
  <si>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</si>
  <si>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</si>
  <si>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</si>
  <si>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</si>
  <si>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</si>
  <si>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</si>
  <si>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</si>
  <si>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</si>
  <si>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</si>
  <si>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</si>
  <si>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</si>
  <si>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</si>
  <si>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</si>
  <si>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</si>
  <si>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</si>
  <si>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</si>
  <si>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</si>
  <si>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</si>
  <si>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</si>
  <si>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</si>
  <si>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</si>
  <si>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</si>
  <si>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</si>
  <si>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</si>
  <si>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</si>
  <si>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</si>
  <si>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</si>
  <si>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</si>
  <si>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</si>
  <si>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</si>
  <si>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</si>
  <si>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</si>
  <si>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</si>
  <si>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</si>
  <si>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</si>
  <si>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</si>
  <si>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</si>
  <si>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</si>
  <si>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</si>
  <si>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</si>
  <si>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</si>
  <si>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</si>
  <si>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</si>
  <si>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</si>
  <si>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</si>
  <si>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</si>
  <si>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</si>
  <si>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</si>
  <si>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</si>
  <si>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</si>
  <si>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</si>
  <si>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</si>
  <si>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</si>
  <si>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</si>
  <si>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</si>
  <si>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</si>
  <si>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</si>
  <si>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</si>
  <si>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</si>
  <si>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</si>
  <si>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</si>
  <si>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</si>
  <si>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</si>
  <si>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</si>
  <si>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</si>
  <si>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</si>
  <si>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</si>
  <si>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</si>
  <si>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</si>
  <si>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</si>
  <si>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</si>
  <si>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</si>
  <si>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</si>
  <si>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</si>
  <si>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</si>
  <si>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</si>
  <si>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</si>
  <si>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</si>
  <si>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</si>
  <si>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</si>
  <si>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</si>
  <si>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</si>
  <si>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</si>
  <si>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</si>
  <si>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</si>
  <si>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</si>
  <si>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</si>
  <si>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</si>
  <si>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</si>
  <si>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</si>
  <si>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</si>
  <si>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</si>
  <si>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</si>
  <si>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</si>
  <si>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</si>
  <si>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</si>
  <si>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</si>
  <si>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</si>
  <si>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</si>
  <si>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</si>
  <si>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</si>
  <si>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</si>
  <si>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</si>
  <si>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</si>
  <si>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</si>
  <si>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</si>
  <si>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</si>
  <si>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</si>
  <si>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</si>
  <si>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</si>
  <si>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</si>
  <si>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</si>
  <si>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</si>
  <si>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</si>
  <si>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</si>
  <si>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</si>
  <si>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</si>
  <si>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</si>
  <si>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</si>
  <si>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</si>
  <si>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</si>
  <si>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</si>
  <si>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</si>
  <si>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</si>
  <si>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</si>
  <si>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</si>
  <si>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</si>
  <si>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</si>
  <si>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</si>
  <si>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</si>
  <si>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</si>
  <si>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</si>
  <si>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</si>
  <si>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</si>
  <si>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</si>
  <si>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</si>
  <si>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</si>
  <si>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</si>
  <si>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</si>
  <si>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</si>
  <si>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</si>
  <si>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</si>
  <si>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</si>
  <si>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</si>
  <si>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</si>
  <si>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</si>
  <si>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</si>
  <si>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</si>
  <si>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</si>
  <si>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</si>
  <si>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</si>
  <si>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</si>
  <si>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</si>
  <si>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</si>
  <si>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</si>
  <si>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</si>
  <si>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</si>
  <si>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</si>
  <si>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</si>
  <si>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</si>
  <si>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</si>
  <si>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</si>
  <si>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</si>
  <si>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</si>
  <si>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</si>
  <si>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</si>
  <si>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</si>
  <si>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</si>
  <si>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</si>
  <si>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</si>
  <si>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</si>
  <si>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</si>
  <si>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</si>
  <si>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</si>
  <si>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</si>
  <si>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</si>
  <si>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</si>
  <si>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</si>
  <si>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</si>
  <si>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</si>
  <si>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</si>
  <si>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</si>
  <si>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</si>
  <si>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</si>
  <si>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</si>
  <si>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</si>
  <si>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</si>
  <si>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</si>
  <si>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</si>
  <si>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</si>
  <si>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</si>
  <si>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</si>
  <si>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</si>
  <si>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</si>
  <si>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</si>
  <si>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</si>
  <si>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</si>
  <si>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</si>
  <si>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</si>
  <si>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</si>
  <si>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</si>
  <si>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</si>
  <si>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</si>
  <si>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</si>
  <si>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</si>
  <si>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</si>
  <si>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</si>
  <si>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</si>
  <si>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</si>
  <si>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</si>
  <si>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</si>
  <si>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</si>
  <si>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</si>
  <si>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</si>
  <si>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</si>
  <si>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</si>
  <si>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</si>
  <si>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</si>
  <si>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</si>
  <si>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</si>
  <si>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</si>
  <si>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</si>
  <si>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</si>
  <si>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</si>
  <si>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</si>
  <si>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</si>
  <si>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</si>
  <si>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</si>
  <si>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</si>
  <si>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</si>
  <si>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</si>
  <si>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</si>
  <si>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</si>
  <si>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</si>
  <si>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</si>
  <si>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</si>
  <si>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</si>
  <si>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</si>
  <si>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</si>
  <si>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</si>
  <si>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</si>
  <si>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</si>
  <si>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</si>
  <si>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</si>
  <si>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</si>
  <si>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</si>
  <si>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</si>
  <si>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</si>
  <si>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</si>
  <si>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</si>
  <si>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</si>
  <si>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</si>
  <si>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</si>
  <si>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</si>
  <si>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</si>
  <si>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</si>
  <si>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</si>
  <si>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</si>
  <si>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</si>
  <si>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</si>
  <si>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</si>
  <si>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</si>
  <si>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</si>
  <si>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</si>
  <si>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</si>
  <si>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</si>
  <si>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</si>
  <si>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</si>
  <si>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</si>
  <si>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</si>
  <si>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</si>
  <si>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</si>
  <si>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</si>
  <si>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</si>
  <si>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</si>
  <si>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</si>
  <si>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</si>
  <si>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</si>
  <si>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</si>
  <si>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</si>
  <si>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</si>
  <si>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</si>
  <si>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</si>
  <si>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</si>
  <si>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</si>
  <si>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</si>
  <si>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</si>
  <si>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</si>
  <si>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</si>
  <si>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</si>
  <si>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</si>
  <si>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</si>
  <si>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</si>
  <si>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</si>
  <si>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</si>
  <si>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</si>
  <si>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</si>
  <si>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</si>
  <si>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</si>
  <si>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</si>
  <si>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</si>
  <si>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</si>
  <si>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</si>
  <si>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</si>
  <si>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</si>
  <si>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</si>
  <si>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</si>
  <si>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</si>
  <si>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</si>
  <si>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</si>
  <si>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</si>
  <si>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</si>
  <si>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</si>
  <si>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</si>
  <si>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</si>
  <si>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</si>
  <si>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</si>
  <si>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</si>
  <si>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</si>
  <si>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</si>
  <si>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</si>
  <si>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</si>
  <si>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</si>
  <si>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</si>
  <si>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</si>
  <si>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</si>
  <si>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</si>
  <si>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</si>
  <si>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</si>
  <si>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</si>
  <si>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</si>
  <si>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</si>
  <si>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</si>
  <si>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</si>
  <si>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</si>
  <si>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</si>
  <si>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</si>
  <si>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</si>
  <si>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</si>
  <si>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</si>
  <si>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</si>
  <si>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</si>
  <si>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</si>
  <si>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</si>
  <si>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</si>
  <si>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</si>
  <si>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</si>
  <si>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</si>
  <si>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</si>
  <si>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</si>
  <si>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</si>
  <si>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</si>
  <si>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</si>
  <si>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</si>
  <si>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</si>
  <si>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</si>
  <si>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</si>
  <si>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</si>
  <si>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</si>
  <si>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</si>
  <si>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</si>
  <si>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</si>
  <si>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</si>
  <si>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</si>
  <si>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</si>
  <si>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</si>
  <si>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</si>
  <si>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</si>
  <si>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</si>
  <si>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</si>
  <si>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</si>
  <si>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</si>
  <si>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</si>
  <si>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</si>
  <si>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</si>
  <si>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</si>
  <si>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</si>
  <si>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</si>
  <si>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</si>
  <si>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</si>
  <si>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</si>
  <si>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</si>
  <si>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</si>
  <si>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</si>
  <si>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</si>
  <si>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</si>
  <si>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</si>
  <si>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</si>
  <si>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</si>
  <si>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</si>
  <si>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</si>
  <si>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</si>
  <si>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</si>
  <si>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</si>
  <si>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</si>
  <si>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</si>
  <si>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</si>
  <si>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</si>
  <si>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</si>
  <si>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</si>
  <si>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</si>
  <si>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</si>
  <si>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</si>
  <si>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</si>
  <si>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</si>
  <si>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</si>
  <si>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</si>
  <si>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</si>
  <si>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</si>
  <si>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</si>
  <si>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</si>
  <si>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</si>
  <si>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</si>
  <si>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</si>
  <si>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</si>
  <si>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</si>
  <si>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</si>
  <si>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</si>
  <si>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</si>
  <si>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</si>
  <si>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</si>
  <si>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</si>
  <si>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</si>
  <si>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</si>
  <si>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</si>
  <si>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</si>
  <si>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</si>
  <si>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</si>
  <si>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</si>
  <si>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</si>
  <si>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</si>
  <si>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</si>
  <si>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</si>
  <si>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</si>
  <si>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</si>
  <si>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</si>
  <si>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</si>
  <si>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</si>
  <si>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</si>
  <si>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</si>
  <si>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</si>
  <si>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</si>
  <si>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</si>
  <si>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</si>
  <si>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</si>
  <si>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</si>
  <si>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</si>
  <si>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</si>
  <si>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</si>
  <si>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</si>
  <si>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</si>
  <si>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</si>
  <si>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</si>
  <si>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</si>
  <si>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</si>
  <si>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</si>
  <si>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</si>
  <si>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</si>
  <si>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</si>
  <si>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</si>
  <si>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</si>
  <si>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</si>
  <si>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</si>
  <si>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</si>
  <si>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</si>
  <si>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</si>
  <si>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</si>
  <si>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</si>
  <si>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</si>
  <si>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</si>
  <si>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</si>
  <si>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</si>
  <si>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</si>
  <si>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</si>
  <si>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</si>
  <si>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</si>
  <si>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</si>
  <si>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</si>
  <si>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</si>
  <si>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</si>
  <si>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</si>
  <si>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</si>
  <si>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</si>
  <si>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</si>
  <si>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</si>
  <si>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</si>
  <si>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</si>
  <si>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</si>
  <si>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</si>
  <si>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</si>
  <si>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</si>
  <si>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</si>
  <si>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</si>
  <si>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</si>
  <si>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</si>
  <si>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</si>
  <si>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</si>
  <si>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</si>
  <si>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</si>
  <si>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</si>
  <si>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</si>
  <si>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</si>
  <si>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</si>
  <si>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</si>
  <si>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</si>
  <si>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</si>
  <si>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</si>
  <si>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</si>
  <si>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</si>
  <si>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</si>
  <si>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</si>
  <si>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</si>
  <si>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</si>
  <si>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</si>
  <si>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</si>
  <si>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</si>
  <si>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</si>
  <si>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</si>
  <si>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</si>
  <si>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</si>
  <si>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</si>
  <si>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</si>
  <si>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</si>
  <si>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</si>
  <si>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</si>
  <si>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</si>
  <si>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</si>
  <si>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</si>
  <si>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</si>
  <si>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</si>
  <si>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</si>
  <si>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</si>
  <si>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</si>
  <si>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</si>
  <si>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</si>
  <si>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</si>
  <si>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</si>
  <si>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</si>
  <si>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</si>
  <si>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</si>
  <si>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</si>
  <si>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</si>
  <si>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</si>
  <si>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</si>
  <si>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</si>
  <si>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</si>
  <si>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</si>
  <si>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</si>
  <si>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</si>
  <si>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</si>
  <si>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</si>
  <si>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</si>
  <si>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</si>
  <si>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</si>
  <si>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</si>
  <si>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</si>
  <si>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</si>
  <si>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</si>
  <si>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</si>
  <si>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</si>
  <si>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</si>
  <si>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</si>
  <si>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</si>
  <si>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</si>
  <si>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</si>
  <si>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</si>
  <si>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</si>
  <si>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</si>
  <si>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</si>
  <si>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</si>
  <si>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</si>
  <si>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</si>
  <si>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</si>
  <si>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</si>
  <si>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</si>
  <si>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</si>
  <si>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</si>
  <si>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</si>
  <si>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</si>
  <si>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</si>
  <si>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</si>
  <si>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</si>
  <si>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</si>
  <si>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</si>
  <si>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</si>
  <si>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</si>
  <si>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</si>
  <si>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</si>
  <si>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</si>
  <si>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</si>
  <si>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</si>
  <si>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</si>
  <si>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</si>
  <si>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</si>
  <si>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</si>
  <si>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</si>
  <si>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</si>
  <si>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</si>
  <si>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</si>
  <si>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</si>
  <si>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</si>
  <si>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</si>
  <si>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</si>
  <si>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</si>
  <si>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</si>
  <si>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</si>
  <si>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</si>
  <si>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</si>
  <si>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</si>
  <si>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</si>
  <si>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</si>
  <si>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</si>
  <si>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</si>
  <si>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</si>
  <si>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</si>
  <si>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</si>
  <si>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</si>
  <si>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</si>
  <si>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</si>
  <si>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</si>
  <si>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</si>
  <si>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</si>
  <si>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</si>
  <si>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</si>
  <si>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</si>
  <si>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</si>
  <si>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</si>
  <si>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</si>
  <si>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</si>
  <si>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</si>
  <si>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</si>
  <si>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</si>
  <si>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</si>
  <si>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</si>
  <si>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</si>
  <si>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</si>
  <si>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</si>
  <si>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</si>
  <si>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</si>
  <si>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</si>
  <si>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</si>
  <si>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</si>
  <si>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</si>
  <si>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</si>
  <si>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</si>
  <si>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</si>
  <si>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</si>
  <si>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</si>
  <si>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</si>
  <si>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</si>
  <si>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</si>
  <si>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</si>
  <si>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</si>
  <si>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</si>
  <si>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</si>
  <si>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</si>
  <si>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</si>
  <si>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</si>
  <si>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</si>
  <si>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</si>
  <si>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</si>
  <si>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</si>
  <si>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</si>
  <si>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</si>
  <si>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</si>
  <si>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</si>
  <si>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</si>
  <si>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</si>
  <si>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</si>
  <si>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</si>
  <si>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</si>
  <si>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</si>
  <si>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</si>
  <si>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</si>
  <si>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</si>
  <si>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</si>
  <si>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</si>
  <si>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</si>
  <si>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</si>
  <si>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</si>
  <si>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</si>
  <si>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</si>
  <si>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</si>
  <si>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</si>
  <si>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</si>
  <si>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</si>
  <si>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</si>
  <si>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</si>
  <si>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</si>
  <si>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</si>
  <si>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</si>
  <si>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</si>
  <si>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</si>
  <si>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</si>
  <si>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</si>
  <si>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</si>
  <si>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</si>
  <si>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</si>
  <si>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</si>
  <si>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</si>
  <si>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</si>
  <si>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</si>
  <si>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</si>
  <si>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</si>
  <si>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</si>
  <si>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</si>
  <si>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</si>
  <si>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</si>
  <si>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</si>
  <si>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</si>
  <si>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</si>
  <si>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</si>
  <si>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</si>
  <si>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</si>
  <si>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</si>
  <si>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</si>
  <si>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</si>
  <si>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</si>
  <si>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</si>
  <si>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</si>
  <si>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</si>
  <si>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</si>
  <si>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</si>
  <si>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</si>
  <si>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</si>
  <si>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</si>
  <si>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</si>
  <si>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</si>
  <si>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</si>
  <si>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</si>
  <si>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</si>
  <si>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</si>
  <si>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</si>
  <si>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</si>
  <si>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</si>
  <si>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</si>
  <si>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</si>
  <si>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</si>
  <si>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</si>
  <si>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</si>
  <si>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</si>
  <si>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</si>
  <si>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</si>
  <si>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</si>
  <si>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</si>
  <si>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</si>
  <si>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</si>
  <si>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</si>
  <si>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</si>
  <si>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</si>
  <si>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</si>
  <si>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</si>
  <si>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</si>
  <si>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</si>
  <si>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</si>
  <si>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</si>
  <si>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</si>
  <si>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</si>
  <si>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</si>
  <si>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</si>
  <si>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</si>
  <si>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</si>
  <si>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</si>
  <si>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</si>
  <si>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</si>
  <si>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</si>
  <si>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</si>
  <si>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</si>
  <si>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</si>
  <si>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</si>
  <si>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</si>
  <si>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</si>
  <si>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</si>
  <si>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</si>
  <si>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</si>
  <si>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</si>
  <si>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</si>
  <si>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</si>
  <si>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</si>
  <si>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</si>
  <si>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</si>
  <si>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</si>
  <si>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</si>
  <si>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</si>
  <si>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</si>
  <si>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</si>
  <si>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</si>
  <si>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</si>
  <si>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</si>
  <si>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</si>
  <si>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</si>
  <si>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</si>
  <si>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</si>
  <si>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</si>
  <si>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</si>
  <si>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</si>
  <si>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</si>
  <si>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</si>
  <si>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</si>
  <si>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</si>
  <si>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</si>
  <si>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</si>
  <si>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</si>
  <si>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</si>
  <si>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</si>
  <si>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</si>
  <si>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</si>
  <si>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</si>
  <si>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</si>
  <si>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</si>
  <si>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</si>
  <si>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</si>
  <si>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</si>
  <si>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</si>
  <si>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</si>
  <si>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</si>
  <si>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</si>
  <si>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</si>
  <si>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</si>
  <si>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</si>
  <si>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</si>
  <si>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</si>
  <si>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</si>
  <si>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</si>
  <si>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</si>
  <si>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</si>
  <si>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</si>
  <si>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</si>
  <si>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</si>
  <si>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</si>
  <si>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</si>
  <si>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</si>
  <si>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</si>
  <si>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</si>
  <si>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</si>
  <si>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</si>
  <si>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</si>
  <si>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</si>
  <si>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</si>
  <si>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</si>
  <si>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</si>
  <si>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</si>
  <si>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</si>
  <si>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</si>
  <si>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</si>
  <si>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</si>
  <si>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</si>
  <si>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</si>
  <si>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</si>
  <si>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</si>
  <si>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</si>
  <si>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</si>
  <si>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</si>
  <si>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</si>
  <si>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</si>
  <si>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</si>
  <si>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</si>
  <si>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</si>
  <si>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</si>
  <si>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</si>
  <si>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</si>
  <si>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</si>
  <si>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</si>
  <si>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</si>
  <si>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</si>
  <si>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</si>
  <si>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</si>
  <si>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</si>
  <si>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</si>
  <si>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</si>
  <si>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</si>
  <si>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</si>
  <si>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</si>
  <si>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</si>
  <si>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</si>
  <si>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</si>
  <si>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</si>
  <si>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</si>
  <si>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</si>
  <si>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</si>
  <si>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</si>
  <si>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</si>
  <si>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</si>
  <si>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</si>
  <si>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</si>
  <si>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</si>
  <si>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</si>
  <si>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</si>
  <si>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</si>
  <si>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</si>
  <si>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</si>
  <si>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</si>
  <si>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</si>
  <si>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</si>
  <si>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</si>
  <si>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</si>
  <si>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</si>
  <si>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</si>
  <si>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</si>
  <si>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</si>
  <si>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</si>
  <si>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</si>
  <si>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</si>
  <si>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</si>
  <si>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</si>
  <si>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</si>
  <si>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</si>
  <si>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</si>
  <si>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</si>
  <si>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</si>
  <si>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</si>
  <si>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</si>
  <si>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</si>
  <si>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</si>
  <si>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</si>
  <si>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</si>
  <si>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</si>
  <si>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</si>
  <si>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</si>
  <si>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</si>
  <si>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</si>
  <si>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</si>
  <si>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</si>
  <si>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</si>
  <si>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</si>
  <si>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</si>
  <si>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</si>
  <si>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</si>
  <si>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</si>
  <si>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</si>
  <si>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</si>
  <si>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</si>
  <si>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</si>
  <si>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</si>
  <si>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</si>
  <si>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</si>
  <si>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</si>
  <si>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</si>
  <si>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</si>
  <si>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</si>
  <si>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</si>
  <si>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</si>
  <si>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</si>
  <si>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</si>
  <si>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</si>
  <si>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</si>
  <si>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</si>
  <si>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</si>
  <si>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</si>
  <si>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</si>
  <si>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</si>
  <si>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</si>
  <si>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</si>
  <si>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</si>
  <si>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</si>
  <si>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</si>
  <si>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</si>
  <si>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</si>
  <si>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</si>
  <si>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</si>
  <si>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</si>
  <si>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</si>
  <si>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</si>
  <si>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</si>
  <si>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</si>
  <si>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</si>
  <si>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</si>
  <si>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</si>
  <si>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</si>
  <si>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</si>
  <si>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</si>
  <si>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</si>
  <si>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</si>
  <si>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</si>
  <si>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</si>
  <si>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</si>
  <si>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</si>
  <si>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</si>
  <si>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</si>
  <si>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</si>
  <si>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</si>
  <si>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</si>
  <si>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</si>
  <si>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</si>
  <si>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</si>
  <si>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</si>
  <si>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</si>
  <si>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</si>
  <si>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</si>
  <si>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</si>
  <si>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</si>
  <si>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</si>
  <si>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</si>
  <si>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</si>
  <si>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</si>
  <si>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</si>
  <si>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</si>
  <si>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</si>
  <si>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</si>
  <si>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</si>
  <si>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</si>
  <si>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</si>
  <si>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</si>
  <si>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</si>
  <si>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</si>
  <si>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</si>
  <si>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</si>
  <si>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</si>
  <si>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</si>
  <si>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</si>
  <si>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</si>
  <si>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</si>
  <si>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</si>
  <si>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</si>
  <si>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</si>
  <si>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</si>
  <si>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</si>
  <si>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</si>
  <si>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</si>
  <si>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</si>
  <si>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</si>
  <si>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</si>
  <si>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</si>
  <si>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</si>
  <si>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</si>
  <si>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</si>
  <si>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</si>
  <si>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</si>
  <si>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</si>
  <si>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</si>
  <si>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</si>
  <si>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</si>
  <si>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</si>
  <si>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</si>
  <si>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</si>
  <si>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</si>
  <si>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</si>
  <si>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</si>
  <si>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</si>
  <si>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</si>
  <si>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</si>
  <si>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</si>
  <si>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</si>
  <si>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</si>
  <si>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</si>
  <si>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</si>
  <si>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</si>
  <si>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</si>
  <si>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</si>
  <si>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</si>
  <si>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</si>
  <si>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</si>
  <si>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</si>
  <si>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</si>
  <si>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</si>
  <si>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</si>
  <si>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</si>
  <si>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</si>
  <si>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</si>
  <si>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</si>
  <si>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</si>
  <si>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</si>
  <si>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</si>
  <si>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</si>
  <si>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</si>
  <si>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</si>
  <si>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</si>
  <si>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</si>
  <si>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</si>
  <si>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</si>
  <si>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</si>
  <si>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</si>
  <si>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</si>
  <si>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</si>
  <si>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</si>
  <si>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</si>
  <si>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</si>
  <si>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</si>
  <si>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</si>
  <si>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</si>
  <si>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</si>
  <si>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</si>
  <si>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</si>
  <si>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</si>
  <si>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</si>
  <si>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</si>
  <si>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</si>
  <si>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</si>
  <si>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</si>
  <si>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</si>
  <si>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</si>
  <si>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</si>
  <si>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</si>
  <si>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</si>
  <si>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</si>
  <si>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</si>
  <si>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</si>
  <si>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</si>
  <si>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</si>
  <si>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</si>
  <si>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</si>
  <si>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</si>
  <si>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</si>
  <si>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</si>
  <si>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</si>
  <si>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</si>
  <si>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</si>
  <si>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</si>
  <si>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</si>
  <si>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</si>
  <si>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</si>
  <si>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</si>
  <si>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</si>
  <si>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</si>
  <si>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</si>
  <si>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</si>
  <si>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</si>
  <si>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</si>
  <si>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</si>
  <si>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</si>
  <si>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</si>
  <si>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</si>
  <si>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</si>
  <si>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</si>
  <si>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</si>
  <si>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</si>
  <si>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</si>
  <si>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</si>
  <si>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</si>
  <si>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</si>
  <si>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</si>
  <si>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</si>
  <si>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</si>
  <si>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</si>
  <si>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</si>
  <si>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</si>
  <si>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</si>
  <si>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</si>
  <si>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</si>
  <si>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</si>
  <si>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</si>
  <si>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</si>
  <si>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</si>
  <si>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</si>
  <si>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</si>
  <si>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</si>
  <si>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</si>
  <si>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</si>
  <si>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</si>
  <si>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</si>
  <si>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</si>
  <si>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</si>
  <si>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</si>
  <si>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</si>
  <si>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</si>
  <si>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</si>
  <si>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</si>
  <si>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</si>
  <si>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</si>
  <si>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</si>
  <si>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</si>
  <si>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</si>
  <si>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</si>
  <si>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</si>
  <si>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</si>
  <si>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</si>
  <si>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</si>
  <si>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</si>
  <si>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</si>
  <si>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</si>
  <si>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</si>
  <si>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</si>
  <si>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</si>
  <si>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</si>
  <si>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</si>
  <si>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</si>
  <si>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</si>
  <si>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</si>
  <si>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</si>
  <si>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</si>
  <si>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</si>
  <si>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</si>
  <si>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</si>
  <si>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</si>
  <si>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</si>
  <si>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</si>
  <si>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</si>
  <si>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</si>
  <si>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</si>
  <si>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</si>
  <si>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</si>
  <si>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</si>
  <si>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</si>
  <si>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</si>
  <si>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</si>
  <si>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</si>
  <si>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</si>
  <si>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</si>
  <si>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</si>
  <si>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</si>
  <si>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</si>
  <si>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</si>
  <si>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</si>
  <si>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</si>
  <si>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</si>
  <si>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</si>
  <si>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</si>
  <si>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</si>
  <si>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</si>
  <si>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</si>
  <si>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</si>
  <si>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</si>
  <si>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</si>
  <si>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</si>
  <si>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</si>
  <si>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</si>
  <si>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</si>
  <si>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</si>
  <si>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</si>
  <si>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</si>
  <si>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</si>
  <si>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</si>
  <si>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</si>
  <si>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</si>
  <si>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</si>
  <si>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</si>
  <si>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</si>
  <si>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</si>
  <si>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</si>
  <si>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</si>
  <si>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</si>
  <si>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</si>
  <si>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</si>
  <si>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</si>
  <si>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</si>
  <si>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</si>
  <si>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</si>
  <si>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</si>
  <si>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</si>
  <si>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</si>
  <si>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</si>
  <si>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</si>
  <si>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</si>
  <si>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</si>
  <si>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</si>
  <si>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</si>
  <si>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</si>
  <si>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</si>
  <si>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</si>
  <si>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</si>
  <si>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</si>
  <si>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</si>
  <si>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</si>
  <si>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</si>
  <si>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</si>
  <si>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</si>
  <si>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</si>
  <si>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</si>
  <si>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</si>
  <si>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</si>
  <si>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</si>
  <si>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</si>
  <si>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</si>
  <si>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</si>
  <si>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</si>
  <si>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</si>
  <si>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</si>
  <si>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</si>
  <si>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</si>
  <si>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</si>
  <si>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</si>
  <si>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</si>
  <si>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</si>
  <si>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</si>
  <si>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</si>
  <si>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</si>
  <si>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</si>
  <si>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</si>
  <si>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</si>
  <si>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</si>
  <si>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</si>
  <si>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</si>
  <si>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</si>
  <si>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</si>
  <si>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</si>
  <si>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</si>
  <si>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</si>
  <si>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</si>
  <si>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</si>
  <si>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</si>
  <si>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</si>
  <si>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</si>
  <si>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</si>
  <si>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</si>
  <si>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</si>
  <si>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</si>
  <si>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</si>
  <si>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</si>
  <si>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</si>
  <si>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</si>
  <si>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</si>
  <si>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</si>
  <si>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</si>
  <si>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</si>
  <si>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</si>
  <si>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</si>
  <si>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</si>
  <si>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</si>
  <si>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</si>
  <si>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</si>
  <si>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</si>
  <si>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</si>
  <si>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</si>
  <si>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</si>
  <si>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</si>
  <si>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</si>
  <si>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</si>
  <si>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</si>
  <si>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</si>
  <si>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</si>
  <si>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</si>
  <si>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</si>
  <si>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</si>
  <si>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</si>
  <si>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</si>
  <si>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</si>
  <si>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</si>
  <si>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</si>
  <si>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</si>
  <si>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</si>
  <si>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</si>
  <si>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</si>
  <si>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</si>
  <si>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</si>
  <si>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</si>
  <si>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</si>
  <si>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</si>
  <si>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</si>
  <si>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</si>
  <si>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</si>
  <si>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</si>
  <si>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</si>
  <si>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</si>
  <si>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</si>
  <si>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</si>
  <si>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</si>
  <si>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</si>
  <si>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</si>
  <si>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</si>
  <si>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</si>
  <si>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</si>
  <si>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</si>
  <si>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</si>
  <si>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</si>
  <si>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</si>
  <si>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</si>
  <si>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</si>
  <si>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</si>
  <si>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</si>
  <si>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</si>
  <si>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</si>
  <si>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</si>
  <si>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</si>
  <si>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</si>
  <si>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</si>
  <si>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</si>
  <si>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</si>
  <si>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</si>
  <si>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</si>
  <si>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</si>
  <si>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</si>
  <si>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</si>
  <si>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</si>
  <si>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</si>
  <si>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</si>
  <si>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</si>
  <si>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</si>
  <si>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</si>
  <si>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</si>
  <si>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</si>
  <si>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</si>
  <si>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</si>
  <si>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</si>
  <si>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</si>
  <si>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</si>
  <si>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</si>
  <si>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</si>
  <si>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</si>
  <si>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</si>
  <si>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</si>
  <si>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</si>
  <si>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</si>
  <si>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</si>
  <si>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</si>
  <si>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</si>
  <si>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</si>
  <si>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</si>
  <si>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</si>
  <si>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</si>
  <si>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</si>
  <si>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</si>
  <si>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</si>
  <si>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</si>
  <si>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</si>
  <si>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</si>
  <si>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</si>
  <si>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</si>
  <si>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</si>
  <si>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</si>
  <si>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</si>
  <si>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</si>
  <si>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</si>
  <si>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</si>
  <si>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</si>
  <si>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</si>
  <si>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</si>
  <si>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</si>
  <si>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</si>
  <si>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</si>
  <si>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</si>
  <si>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</si>
  <si>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</si>
  <si>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</si>
  <si>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</si>
  <si>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</si>
  <si>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</si>
  <si>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</si>
  <si>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</si>
  <si>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</si>
  <si>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</si>
  <si>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</si>
  <si>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</si>
  <si>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</si>
  <si>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</si>
  <si>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</si>
  <si>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</si>
  <si>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</si>
  <si>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</si>
  <si>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</si>
  <si>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</si>
  <si>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</si>
  <si>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CLARKSVILLE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</si>
</sst>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103</v>
      </c>
      <c r="C2" s="21">
        <v>103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0.01+69710.86</f>
        <v>69710.87</v>
      </c>
      <c r="G9" s="18"/>
      <c r="H9" s="18"/>
      <c r="I9" s="18"/>
      <c r="J9" s="67">
        <f>SUM(I440)</f>
        <v>137930.59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528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70238.87</v>
      </c>
      <c r="G19" s="41">
        <f>SUM(G9:G18)</f>
        <v>0</v>
      </c>
      <c r="H19" s="41">
        <f>SUM(H9:H18)</f>
        <v>0</v>
      </c>
      <c r="I19" s="41">
        <f>SUM(I9:I18)</f>
        <v>0</v>
      </c>
      <c r="J19" s="41">
        <f>SUM(J9:J18)</f>
        <v>137930.59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184.25</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184.25</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137930.59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142730.31+376937.93-449613.62</f>
        <v>70054.62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70054.62</v>
      </c>
      <c r="G51" s="41">
        <f>SUM(G35:G50)</f>
        <v>0</v>
      </c>
      <c r="H51" s="41">
        <f>SUM(H35:H50)</f>
        <v>0</v>
      </c>
      <c r="I51" s="41">
        <f>SUM(I35:I50)</f>
        <v>0</v>
      </c>
      <c r="J51" s="41">
        <f>SUM(J35:J50)</f>
        <v>137930.59</v>
      </c>
      <c r="K51" s="45" t="s">
        <v>288</v>
      </c>
      <c r="L51" s="45" t="s">
        <v>288</v>
      </c>
      <c r="N51" s="264"/>
    </row>
    <row r="52" spans="1:14" s="3" customFormat="1" ht="12.2" customHeight="1" thickTop="1" x14ac:dyDescent="0.15">
      <c r="A52" s="38" t="s">
        <v>455</v>
      </c>
      <c r="B52" s="39" t="s">
        <v>289</v>
      </c>
      <c r="C52" s="6">
        <v>37</v>
      </c>
      <c r="D52" s="39" t="s">
        <v>653</v>
      </c>
      <c r="E52" s="39"/>
      <c r="F52" s="41">
        <f>F51+F32</f>
        <v>70238.87</v>
      </c>
      <c r="G52" s="41">
        <f>G51+G32</f>
        <v>0</v>
      </c>
      <c r="H52" s="41">
        <f>H51+H32</f>
        <v>0</v>
      </c>
      <c r="I52" s="41">
        <f>I51+I32</f>
        <v>0</v>
      </c>
      <c r="J52" s="41">
        <f>J51+J32</f>
        <v>137930.59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225999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225999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128.54</v>
      </c>
      <c r="G96" s="18"/>
      <c r="H96" s="18"/>
      <c r="I96" s="18"/>
      <c r="J96" s="18">
        <v>1491.92</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1166.73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1295.27</v>
      </c>
      <c r="G111" s="41">
        <f>SUM(G96:G110)</f>
        <v>0</v>
      </c>
      <c r="H111" s="41">
        <f>SUM(H96:H110)</f>
        <v>0</v>
      </c>
      <c r="I111" s="41">
        <f>SUM(I96:I110)</f>
        <v>0</v>
      </c>
      <c r="J111" s="41">
        <f>SUM(J96:J110)</f>
        <v>1491.92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227294.27</v>
      </c>
      <c r="G112" s="41">
        <f>G60+G111</f>
        <v>0</v>
      </c>
      <c r="H112" s="41">
        <f>H60+H79+H94+H111</f>
        <v>0</v>
      </c>
      <c r="I112" s="41">
        <f>I60+I111</f>
        <v>0</v>
      </c>
      <c r="J112" s="41">
        <f>J60+J111</f>
        <v>1491.92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50827.66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98816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149643.66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149643.66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0</v>
      </c>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376937.93</v>
      </c>
      <c r="G194" s="47">
        <f>G112+G140+G170+G193</f>
        <v>0</v>
      </c>
      <c r="H194" s="47">
        <f>H112+H140+H170+H193</f>
        <v>0</v>
      </c>
      <c r="I194" s="47">
        <f>I112+I140+I170+I193</f>
        <v>0</v>
      </c>
      <c r="J194" s="47">
        <f>J112+J140+J193</f>
        <v>21491.919999999998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174463.2</v>
      </c>
      <c r="I198" s="18"/>
      <c r="J198" s="18"/>
      <c r="K198" s="18"/>
      <c r="L198" s="19">
        <f>SUM(F198:K198)</f>
        <v>174463.2</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4418.46</v>
      </c>
      <c r="I203" s="18">
        <v>61.75</v>
      </c>
      <c r="J203" s="18"/>
      <c r="K203" s="18"/>
      <c r="L203" s="19">
        <f t="shared" ref="L203:L209" si="0">SUM(F203:K203)</f>
        <v>4480.21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1950</v>
      </c>
      <c r="G205" s="18">
        <v>444.69</v>
      </c>
      <c r="H205" s="18">
        <f>29357.62+1591.89</f>
        <v>30949.51</v>
      </c>
      <c r="I205" s="18">
        <v>236.42</v>
      </c>
      <c r="J205" s="18"/>
      <c r="K205" s="18">
        <v>1891.82</v>
      </c>
      <c r="L205" s="19">
        <f t="shared" si="0"/>
        <v>35472.439999999995</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35957.300000000003</v>
      </c>
      <c r="I209" s="18"/>
      <c r="J209" s="18"/>
      <c r="K209" s="18"/>
      <c r="L209" s="19">
        <f t="shared" si="0"/>
        <v>35957.300000000003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1950</v>
      </c>
      <c r="G212" s="41">
        <f t="shared" si="1"/>
        <v>444.69</v>
      </c>
      <c r="H212" s="41">
        <f t="shared" si="1"/>
        <v>245788.47000000003</v>
      </c>
      <c r="I212" s="41">
        <f t="shared" si="1"/>
        <v>298.16999999999996</v>
      </c>
      <c r="J212" s="41">
        <f t="shared" si="1"/>
        <v>0</v>
      </c>
      <c r="K212" s="41">
        <f t="shared" si="1"/>
        <v>1891.82</v>
      </c>
      <c r="L212" s="41">
        <f t="shared" si="1"/>
        <v>250373.15000000002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159988.85</v>
      </c>
      <c r="I234" s="18"/>
      <c r="J234" s="18"/>
      <c r="K234" s="18"/>
      <c r="L234" s="19">
        <f>SUM(F234:K234)</f>
        <v>159988.85</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1050</v>
      </c>
      <c r="G241" s="18">
        <v>154.19</v>
      </c>
      <c r="H241" s="18">
        <f>7339.4+600.24</f>
        <v>7939.6399999999994</v>
      </c>
      <c r="I241" s="18">
        <v>176.66</v>
      </c>
      <c r="J241" s="18"/>
      <c r="K241" s="18">
        <v>372.96</v>
      </c>
      <c r="L241" s="19">
        <f t="shared" si="4"/>
        <v>9693.4499999999989</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9558.17</v>
      </c>
      <c r="I245" s="18"/>
      <c r="J245" s="18"/>
      <c r="K245" s="18"/>
      <c r="L245" s="19">
        <f t="shared" si="4"/>
        <v>9558.17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1050</v>
      </c>
      <c r="G248" s="41">
        <f t="shared" si="5"/>
        <v>154.19</v>
      </c>
      <c r="H248" s="41">
        <f t="shared" si="5"/>
        <v>177486.66</v>
      </c>
      <c r="I248" s="41">
        <f t="shared" si="5"/>
        <v>176.66</v>
      </c>
      <c r="J248" s="41">
        <f t="shared" si="5"/>
        <v>0</v>
      </c>
      <c r="K248" s="41">
        <f t="shared" si="5"/>
        <v>372.96</v>
      </c>
      <c r="L248" s="41">
        <f t="shared" si="5"/>
        <v>179240.47000000003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3000</v>
      </c>
      <c r="G258" s="41">
        <f t="shared" si="8"/>
        <v>598.88</v>
      </c>
      <c r="H258" s="41">
        <f t="shared" si="8"/>
        <v>423275.13</v>
      </c>
      <c r="I258" s="41">
        <f t="shared" si="8"/>
        <v>474.82999999999993</v>
      </c>
      <c r="J258" s="41">
        <f t="shared" si="8"/>
        <v>0</v>
      </c>
      <c r="K258" s="41">
        <f t="shared" si="8"/>
        <v>2264.7799999999997</v>
      </c>
      <c r="L258" s="41">
        <f t="shared" si="8"/>
        <v>429613.62000000005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6"/>
    </row>
    <row r="272" spans="1:14" s="34" customFormat="1" ht="12.2" customHeight="1" thickTop="1" x14ac:dyDescent="0.2">
      <c r="A272" s="43" t="s">
        <v>464</v>
      </c>
      <c r="B272" s="40">
        <v>10</v>
      </c>
      <c r="C272" s="40">
        <v>18</v>
      </c>
      <c r="D272" s="39" t="s">
        <v>431</v>
      </c>
      <c r="E272" s="40"/>
      <c r="F272" s="42">
        <f t="shared" ref="F272:L272" si="11">F258+F271</f>
        <v>3000</v>
      </c>
      <c r="G272" s="42">
        <f t="shared" si="11"/>
        <v>598.88</v>
      </c>
      <c r="H272" s="42">
        <f t="shared" si="11"/>
        <v>423275.13</v>
      </c>
      <c r="I272" s="42">
        <f t="shared" si="11"/>
        <v>474.82999999999993</v>
      </c>
      <c r="J272" s="42">
        <f t="shared" si="11"/>
        <v>0</v>
      </c>
      <c r="K272" s="42">
        <f t="shared" si="11"/>
        <v>22264.78</v>
      </c>
      <c r="L272" s="42">
        <f t="shared" si="11"/>
        <v>449613.62000000005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v>20000</v>
      </c>
      <c r="H399" s="18">
        <v>1491.92</v>
      </c>
      <c r="I399" s="18"/>
      <c r="J399" s="24" t="s">
        <v>288</v>
      </c>
      <c r="K399" s="24" t="s">
        <v>288</v>
      </c>
      <c r="L399" s="56">
        <f t="shared" si="26"/>
        <v>21491.919999999998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1491.92</v>
      </c>
      <c r="I402" s="47">
        <f>SUM(I396:I401)</f>
        <v>0</v>
      </c>
      <c r="J402" s="45" t="s">
        <v>288</v>
      </c>
      <c r="K402" s="45" t="s">
        <v>288</v>
      </c>
      <c r="L402" s="47">
        <f>SUM(L396:L401)</f>
        <v>21491.919999999998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1491.92</v>
      </c>
      <c r="I409" s="47">
        <f>I394+I402+I408</f>
        <v>0</v>
      </c>
      <c r="J409" s="24" t="s">
        <v>288</v>
      </c>
      <c r="K409" s="24" t="s">
        <v>288</v>
      </c>
      <c r="L409" s="47">
        <f>L394+L402+L408</f>
        <v>21491.919999999998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137930.59</v>
      </c>
      <c r="H440" s="18"/>
      <c r="I440" s="56">
        <f t="shared" ref="I440:I446" si="33">SUM(F440:H440)</f>
        <v>137930.59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137930.59</v>
      </c>
      <c r="H447" s="13">
        <f>SUM(H440:H446)</f>
        <v>0</v>
      </c>
      <c r="I447" s="13">
        <f>SUM(I440:I446)</f>
        <v>137930.59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137930.59</v>
      </c>
      <c r="H460" s="18"/>
      <c r="I460" s="56">
        <f t="shared" si="34"/>
        <v>137930.59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137930.59</v>
      </c>
      <c r="H461" s="83">
        <f>SUM(H455:H460)</f>
        <v>0</v>
      </c>
      <c r="I461" s="83">
        <f>SUM(I455:I460)</f>
        <v>137930.59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137930.59</v>
      </c>
      <c r="H462" s="42">
        <f>H453+H461</f>
        <v>0</v>
      </c>
      <c r="I462" s="42">
        <f>I453+I461</f>
        <v>137930.59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142730.31</v>
      </c>
      <c r="G466" s="18"/>
      <c r="H466" s="18"/>
      <c r="I466" s="18"/>
      <c r="J466" s="18">
        <v>116438.67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376937.93</v>
      </c>
      <c r="G469" s="18"/>
      <c r="H469" s="18"/>
      <c r="I469" s="18"/>
      <c r="J469" s="18">
        <v>21491.919999999998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376937.93</v>
      </c>
      <c r="G471" s="53">
        <f>SUM(G469:G470)</f>
        <v>0</v>
      </c>
      <c r="H471" s="53">
        <f>SUM(H469:H470)</f>
        <v>0</v>
      </c>
      <c r="I471" s="53">
        <f>SUM(I469:I470)</f>
        <v>0</v>
      </c>
      <c r="J471" s="53">
        <f>SUM(J469:J470)</f>
        <v>21491.919999999998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449613.62</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449613.62</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70054.62</v>
      </c>
      <c r="G477" s="53">
        <f>(G466+G471)- G475</f>
        <v>0</v>
      </c>
      <c r="H477" s="53">
        <f>(H466+H471)- H475</f>
        <v>0</v>
      </c>
      <c r="I477" s="53">
        <f>(I466+I471)- I475</f>
        <v>0</v>
      </c>
      <c r="J477" s="53">
        <f>(J466+J471)- J475</f>
        <v>137930.59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2014.78+1826.8</f>
        <v>3841.58</v>
      </c>
      <c r="I527" s="18"/>
      <c r="J527" s="18"/>
      <c r="K527" s="18"/>
      <c r="L527" s="88">
        <f>SUM(F527:K527)</f>
        <v>3841.58</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456.67</v>
      </c>
      <c r="I529" s="18"/>
      <c r="J529" s="18"/>
      <c r="K529" s="18"/>
      <c r="L529" s="88">
        <f>SUM(F529:K529)</f>
        <v>456.67</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4298.25</v>
      </c>
      <c r="I530" s="89">
        <f t="shared" si="37"/>
        <v>0</v>
      </c>
      <c r="J530" s="89">
        <f t="shared" si="37"/>
        <v>0</v>
      </c>
      <c r="K530" s="89">
        <f t="shared" si="37"/>
        <v>0</v>
      </c>
      <c r="L530" s="89">
        <f t="shared" si="37"/>
        <v>4298.25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1965.87</v>
      </c>
      <c r="I532" s="18"/>
      <c r="J532" s="18"/>
      <c r="K532" s="18"/>
      <c r="L532" s="88">
        <f>SUM(F532:K532)</f>
        <v>1965.87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1310.58</v>
      </c>
      <c r="I534" s="18"/>
      <c r="J534" s="18"/>
      <c r="K534" s="18"/>
      <c r="L534" s="88">
        <f>SUM(F534:K534)</f>
        <v>1310.58</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3276.45</v>
      </c>
      <c r="I535" s="89">
        <f t="shared" si="38"/>
        <v>0</v>
      </c>
      <c r="J535" s="89">
        <f t="shared" si="38"/>
        <v>0</v>
      </c>
      <c r="K535" s="89">
        <f t="shared" si="38"/>
        <v>0</v>
      </c>
      <c r="L535" s="89">
        <f t="shared" si="38"/>
        <v>3276.45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7574.7</v>
      </c>
      <c r="I546" s="89">
        <f t="shared" si="41"/>
        <v>0</v>
      </c>
      <c r="J546" s="89">
        <f t="shared" si="41"/>
        <v>0</v>
      </c>
      <c r="K546" s="89">
        <f t="shared" si="41"/>
        <v>0</v>
      </c>
      <c r="L546" s="89">
        <f t="shared" si="41"/>
        <v>7574.7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3841.58</v>
      </c>
      <c r="H550" s="87">
        <f>L532</f>
        <v>1965.87</v>
      </c>
      <c r="I550" s="87">
        <f>L537</f>
        <v>0</v>
      </c>
      <c r="J550" s="87">
        <f>L542</f>
        <v>0</v>
      </c>
      <c r="K550" s="87">
        <f>SUM(F550:J550)</f>
        <v>5807.45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456.67</v>
      </c>
      <c r="H552" s="87">
        <f>L534</f>
        <v>1310.58</v>
      </c>
      <c r="I552" s="87">
        <f>L539</f>
        <v>0</v>
      </c>
      <c r="J552" s="87">
        <f>L544</f>
        <v>0</v>
      </c>
      <c r="K552" s="87">
        <f>SUM(F552:J552)</f>
        <v>1767.25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4298.25</v>
      </c>
      <c r="H553" s="89">
        <f t="shared" si="42"/>
        <v>3276.45</v>
      </c>
      <c r="I553" s="89">
        <f t="shared" si="42"/>
        <v>0</v>
      </c>
      <c r="J553" s="89">
        <f t="shared" si="42"/>
        <v>0</v>
      </c>
      <c r="K553" s="89">
        <f t="shared" si="42"/>
        <v>7574.7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174463.2</v>
      </c>
      <c r="G576" s="18"/>
      <c r="H576" s="18">
        <v>159988.85</v>
      </c>
      <c r="I576" s="87">
        <f>SUM(F576:H576)</f>
        <v>334452.05000000005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35957.300000000003</v>
      </c>
      <c r="I592" s="18"/>
      <c r="J592" s="18">
        <v>9558.17</v>
      </c>
      <c r="K592" s="104">
        <f t="shared" ref="K592:K598" si="48">SUM(H592:J592)</f>
        <v>45515.47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35957.300000000003</v>
      </c>
      <c r="I599" s="108">
        <f>SUM(I592:I598)</f>
        <v>0</v>
      </c>
      <c r="J599" s="108">
        <f>SUM(J592:J598)</f>
        <v>9558.17</v>
      </c>
      <c r="K599" s="108">
        <f>SUM(K592:K598)</f>
        <v>45515.47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70238.87</v>
      </c>
      <c r="H618" s="109">
        <f>SUM(F52)</f>
        <v>70238.87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137930.59</v>
      </c>
      <c r="H622" s="109">
        <f>SUM(J52)</f>
        <v>137930.59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70054.62</v>
      </c>
      <c r="H623" s="109">
        <f>F477</f>
        <v>70054.62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137930.59</v>
      </c>
      <c r="H627" s="109">
        <f>J477</f>
        <v>137930.59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376937.93</v>
      </c>
      <c r="H628" s="104">
        <f>SUM(F469)</f>
        <v>376937.93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21491.919999999998</v>
      </c>
      <c r="H632" s="104">
        <f>SUM(J469)</f>
        <v>21491.919999999998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449613.62000000005</v>
      </c>
      <c r="H633" s="104">
        <f>SUM(F473)</f>
        <v>449613.62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21491.919999999998</v>
      </c>
      <c r="H638" s="164">
        <f>SUM(J469)</f>
        <v>21491.919999999998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137930.59</v>
      </c>
      <c r="H641" s="104">
        <f>SUM(G462)</f>
        <v>137930.59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137930.59</v>
      </c>
      <c r="H643" s="104">
        <f>SUM(I462)</f>
        <v>137930.59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1491.92</v>
      </c>
      <c r="H645" s="104">
        <f>H409</f>
        <v>1491.92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21491.919999999998</v>
      </c>
      <c r="H647" s="104">
        <f>L409</f>
        <v>21491.919999999998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45515.47</v>
      </c>
      <c r="H648" s="104">
        <f>L209+L227+L245</f>
        <v>45515.47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35957.300000000003</v>
      </c>
      <c r="H650" s="104">
        <f>H599</f>
        <v>35957.300000000003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9558.17</v>
      </c>
      <c r="H652" s="104">
        <f>J599</f>
        <v>9558.17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250373.15000000002</v>
      </c>
      <c r="G661" s="19">
        <f>(L230+L310+L360)</f>
        <v>0</v>
      </c>
      <c r="H661" s="19">
        <f>(L248+L329+L361)</f>
        <v>179240.47000000003</v>
      </c>
      <c r="I661" s="19">
        <f>SUM(F661:H661)</f>
        <v>429613.62000000005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35957.300000000003</v>
      </c>
      <c r="G663" s="19">
        <f>(L227+L307)-(J227+J307)</f>
        <v>0</v>
      </c>
      <c r="H663" s="19">
        <f>(L245+L326)-(J245+J326)</f>
        <v>9558.17</v>
      </c>
      <c r="I663" s="19">
        <f>SUM(F663:H663)</f>
        <v>45515.47</v>
      </c>
      <c r="J663"/>
      <c r="K663" s="13"/>
      <c r="L663" s="13"/>
      <c r="M663" s="9"/>
    </row>
    <row r="664" spans="1:13" s="3" customFormat="1" ht="12.2" customHeight="1" x14ac:dyDescent="0.15">
      <c r="A664" s="198" t="s">
        <v>129</v>
      </c>
      <c r="B664" s="169"/>
      <c r="C664" s="169"/>
      <c r="D664" s="169"/>
      <c r="E664" s="169"/>
      <c r="F664" s="199">
        <f>SUM(F576:F588)+SUM(H603:H605)+SUM(L612)</f>
        <v>174463.2</v>
      </c>
      <c r="G664" s="199">
        <f>SUM(G576:G588)+SUM(I603:I605)+L613</f>
        <v>0</v>
      </c>
      <c r="H664" s="199">
        <f>SUM(H576:H588)+SUM(J603:J605)+L614</f>
        <v>159988.85</v>
      </c>
      <c r="I664" s="19">
        <f>SUM(F664:H664)</f>
        <v>334452.05000000005</v>
      </c>
      <c r="J664" s="13"/>
      <c r="K664" s="13"/>
      <c r="L664" s="13"/>
      <c r="M664" s="9"/>
    </row>
    <row r="665" spans="1:13" s="3" customFormat="1" ht="12.2" customHeight="1" x14ac:dyDescent="0.15">
      <c r="A665" s="1" t="s">
        <v>130</v>
      </c>
      <c r="F665" s="19">
        <f>F661-SUM(F662:F664)</f>
        <v>39952.650000000023</v>
      </c>
      <c r="G665" s="19">
        <f>G661-SUM(G662:G664)</f>
        <v>0</v>
      </c>
      <c r="H665" s="19">
        <f>H661-SUM(H662:H664)</f>
        <v>9693.4500000000116</v>
      </c>
      <c r="I665" s="19">
        <f>I661-SUM(I662:I664)</f>
        <v>49646.100000000035</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-39952.65</v>
      </c>
      <c r="G670" s="18"/>
      <c r="H670" s="18">
        <v>-9693.4500000000007</v>
      </c>
      <c r="I670" s="19">
        <f>SUM(F670:H670)</f>
        <v>-49646.100000000006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CLARKSVILLE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CLARKSVILLE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CLARKSVILLE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334452.05000000005</v>
      </c>
      <c r="D5" s="20">
        <f>SUM('DOE25'!L198:L201)+SUM('DOE25'!L216:L219)+SUM('DOE25'!L234:L237)-F5-G5-H5</f>
        <v>334452.05000000005</v>
      </c>
      <c r="E5" s="243"/>
      <c r="F5" s="244"/>
      <c r="G5" s="53">
        <f>SUM('DOE25'!J198:J201)+SUM('DOE25'!J216:J219)+SUM('DOE25'!J234:J237)</f>
        <v>0</v>
      </c>
      <c r="H5" s="53">
        <f>SUM('DOE25'!K198:K201)+SUM('DOE25'!K216:K219)+SUM('DOE25'!K234:K237)</f>
        <v>0</v>
      </c>
      <c r="I5" s="256"/>
    </row>
    <row r="6" spans="1:9" x14ac:dyDescent="0.2">
      <c r="A6" s="32">
        <v>2100</v>
      </c>
      <c r="B6" t="s">
        <v>796</v>
      </c>
      <c r="C6" s="276">
        <f t="shared" si="0"/>
        <v>4480.21</v>
      </c>
      <c r="D6" s="20">
        <f>'DOE25'!L203+'DOE25'!L221+'DOE25'!L239-F6-G6-H6</f>
        <v>4480.21</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27608.529999999992</v>
      </c>
      <c r="D8" s="243"/>
      <c r="E8" s="20">
        <f>'DOE25'!L205+'DOE25'!L223+'DOE25'!L241-F8-G8-H8-D9-D11</f>
        <v>25343.749999999993</v>
      </c>
      <c r="F8" s="244"/>
      <c r="G8" s="53">
        <f>'DOE25'!J205+'DOE25'!J223+'DOE25'!J241</f>
        <v>0</v>
      </c>
      <c r="H8" s="53">
        <f>'DOE25'!K205+'DOE25'!K223+'DOE25'!K241</f>
        <v>2264.7799999999997</v>
      </c>
      <c r="I8" s="256"/>
    </row>
    <row r="9" spans="1:9" ht="14.25" x14ac:dyDescent="0.2">
      <c r="A9" s="32">
        <v>2310</v>
      </c>
      <c r="B9" s="185" t="s">
        <v>890</v>
      </c>
      <c r="C9" s="276">
        <f t="shared" si="0"/>
        <v>8253.5700000000015</v>
      </c>
      <c r="D9" s="244">
        <f>8468.87-215.3</f>
        <v>8253.5700000000015</v>
      </c>
      <c r="E9" s="243"/>
      <c r="F9" s="253"/>
      <c r="G9" s="253"/>
      <c r="H9" s="253"/>
      <c r="I9" s="256"/>
    </row>
    <row r="10" spans="1:9" ht="14.25" x14ac:dyDescent="0.2">
      <c r="A10" s="32">
        <v>2317</v>
      </c>
      <c r="B10" s="185" t="s">
        <v>891</v>
      </c>
      <c r="C10" s="276">
        <f t="shared" si="0"/>
        <v>215.3</v>
      </c>
      <c r="D10" s="243"/>
      <c r="E10" s="244">
        <v>215.3</v>
      </c>
      <c r="F10" s="253"/>
      <c r="G10" s="253"/>
      <c r="H10" s="253"/>
      <c r="I10" s="256"/>
    </row>
    <row r="11" spans="1:9" ht="14.25" x14ac:dyDescent="0.2">
      <c r="A11" s="32">
        <v>2321</v>
      </c>
      <c r="B11" s="185" t="s">
        <v>892</v>
      </c>
      <c r="C11" s="276">
        <f t="shared" si="0"/>
        <v>9303.7900000000009</v>
      </c>
      <c r="D11" s="244">
        <v>9303.7900000000009</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45515.47</v>
      </c>
      <c r="D15" s="20">
        <f>'DOE25'!L209+'DOE25'!L227+'DOE25'!L245-F15-G15-H15</f>
        <v>25000</v>
      </c>
      <c r="E15" s="243"/>
      <c r="F15" s="244">
        <v>20515.47</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381489.62000000005</v>
      </c>
      <c r="E33" s="245">
        <f t="shared" si="1"/>
        <v>25559.049999999992</v>
      </c>
      <c r="F33" s="245">
        <f t="shared" si="1"/>
        <v>20515.47</v>
      </c>
      <c r="G33" s="245">
        <f t="shared" si="1"/>
        <v>0</v>
      </c>
      <c r="H33" s="245">
        <f t="shared" si="1"/>
        <v>2264.7799999999997</v>
      </c>
      <c r="I33" s="245">
        <f t="shared" si="1"/>
        <v>0</v>
      </c>
    </row>
    <row r="35" spans="1:9" ht="12" thickBot="1" x14ac:dyDescent="0.25">
      <c r="B35" s="251" t="s">
        <v>831</v>
      </c>
      <c r="D35" s="252">
        <f>E33</f>
        <v>25559.049999999992</v>
      </c>
      <c r="E35" s="248"/>
    </row>
    <row r="36" spans="1:9" ht="12" thickTop="1" x14ac:dyDescent="0.2">
      <c r="B36" t="s">
        <v>810</v>
      </c>
      <c r="D36" s="20">
        <f>D33</f>
        <v>381489.62000000005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CLARKSVILLE SCHOOL DISTRICT</v>
      </c>
      <c r="B2" s="126">
        <f>'DOE25'!B2</f>
        <v>103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250373.15</v>
      </c>
      <c r="G4" s="303">
        <f>'DOE25'!L212+'DOE25'!L291</f>
        <v>250373.15000000002</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250373.15</v>
      </c>
      <c r="E5" s="294"/>
      <c r="F5" s="312">
        <f>D5+E5</f>
        <v>250373.15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179240.47</v>
      </c>
      <c r="G36" s="303">
        <f>'DOE25'!L248+'DOE25'!L329</f>
        <v>179240.47000000003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179240.47</v>
      </c>
      <c r="E37" s="294"/>
      <c r="F37" s="307">
        <f>D37+E37</f>
        <v>179240.47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CLARKSVILLE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69710.87</v>
      </c>
      <c r="D8" s="95">
        <f>'DOE25'!G9</f>
        <v>0</v>
      </c>
      <c r="E8" s="95">
        <f>'DOE25'!H9</f>
        <v>0</v>
      </c>
      <c r="F8" s="95">
        <f>'DOE25'!I9</f>
        <v>0</v>
      </c>
      <c r="G8" s="95">
        <f>'DOE25'!J9</f>
        <v>137930.59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528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70238.87</v>
      </c>
      <c r="D18" s="41">
        <f>SUM(D8:D17)</f>
        <v>0</v>
      </c>
      <c r="E18" s="41">
        <f>SUM(E8:E17)</f>
        <v>0</v>
      </c>
      <c r="F18" s="41">
        <f>SUM(F8:F17)</f>
        <v>0</v>
      </c>
      <c r="G18" s="41">
        <f>SUM(G8:G17)</f>
        <v>137930.59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184.25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184.25</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137930.59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70054.62</v>
      </c>
      <c r="D49" s="24" t="s">
        <v>288</v>
      </c>
      <c r="E49" s="24" t="s">
        <v>288</v>
      </c>
      <c r="F49" s="24" t="s">
        <v>288</v>
      </c>
      <c r="G49" s="24" t="s">
        <v>288</v>
      </c>
      <c r="H49" s="124"/>
      <c r="I49" s="124"/>
    </row>
    <row r="50" spans="1:9" ht="12.75" thickTop="1" thickBot="1" x14ac:dyDescent="0.25">
      <c r="A50" s="38" t="s">
        <v>884</v>
      </c>
      <c r="B50" s="48"/>
      <c r="C50" s="41">
        <f>SUM(C34:C49)</f>
        <v>70054.62</v>
      </c>
      <c r="D50" s="41">
        <f>SUM(D34:D49)</f>
        <v>0</v>
      </c>
      <c r="E50" s="41">
        <f>SUM(E34:E49)</f>
        <v>0</v>
      </c>
      <c r="F50" s="41">
        <f>SUM(F34:F49)</f>
        <v>0</v>
      </c>
      <c r="G50" s="41">
        <f>SUM(G34:G49)</f>
        <v>137930.59</v>
      </c>
      <c r="H50" s="124"/>
      <c r="I50" s="124"/>
    </row>
    <row r="51" spans="1:9" ht="12" thickTop="1" x14ac:dyDescent="0.2">
      <c r="A51" s="38" t="s">
        <v>885</v>
      </c>
      <c r="B51" s="2"/>
      <c r="C51" s="41">
        <f>C50+C31</f>
        <v>70238.87</v>
      </c>
      <c r="D51" s="41">
        <f>D50+D31</f>
        <v>0</v>
      </c>
      <c r="E51" s="41">
        <f>E50+E31</f>
        <v>0</v>
      </c>
      <c r="F51" s="41">
        <f>F50+F31</f>
        <v>0</v>
      </c>
      <c r="G51" s="41">
        <f>G50+G31</f>
        <v>137930.59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225999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128.54</v>
      </c>
      <c r="D59" s="95">
        <f>'DOE25'!G96</f>
        <v>0</v>
      </c>
      <c r="E59" s="95">
        <f>'DOE25'!H96</f>
        <v>0</v>
      </c>
      <c r="F59" s="95">
        <f>'DOE25'!I96</f>
        <v>0</v>
      </c>
      <c r="G59" s="95">
        <f>'DOE25'!J96</f>
        <v>1491.92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1166.73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1295.27</v>
      </c>
      <c r="D62" s="130">
        <f>SUM(D57:D61)</f>
        <v>0</v>
      </c>
      <c r="E62" s="130">
        <f>SUM(E57:E61)</f>
        <v>0</v>
      </c>
      <c r="F62" s="130">
        <f>SUM(F57:F61)</f>
        <v>0</v>
      </c>
      <c r="G62" s="130">
        <f>SUM(G57:G61)</f>
        <v>1491.92</v>
      </c>
      <c r="H62"/>
      <c r="I62"/>
    </row>
    <row r="63" spans="1:9" ht="12" thickTop="1" x14ac:dyDescent="0.2">
      <c r="A63" s="29" t="s">
        <v>175</v>
      </c>
      <c r="B63" s="6"/>
      <c r="C63" s="22">
        <f>C56+C62</f>
        <v>227294.27</v>
      </c>
      <c r="D63" s="22">
        <f>D56+D62</f>
        <v>0</v>
      </c>
      <c r="E63" s="22">
        <f>E56+E62</f>
        <v>0</v>
      </c>
      <c r="F63" s="22">
        <f>F56+F62</f>
        <v>0</v>
      </c>
      <c r="G63" s="22">
        <f>G56+G62</f>
        <v>1491.92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50827.66</v>
      </c>
      <c r="D66" s="24" t="s">
        <v>288</v>
      </c>
      <c r="E66" s="24" t="s">
        <v>288</v>
      </c>
      <c r="F66" s="24" t="s">
        <v>288</v>
      </c>
      <c r="G66" s="24" t="s">
        <v>288</v>
      </c>
      <c r="H66"/>
      <c r="I66"/>
    </row>
    <row r="67" spans="1:9" x14ac:dyDescent="0.2">
      <c r="A67" s="1" t="s">
        <v>770</v>
      </c>
      <c r="B67" s="6">
        <v>3112</v>
      </c>
      <c r="C67" s="95">
        <f>'DOE25'!F118</f>
        <v>98816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149643.66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149643.66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376937.93</v>
      </c>
      <c r="D104" s="86">
        <f>D63+D81+D91+D103</f>
        <v>0</v>
      </c>
      <c r="E104" s="86">
        <f>E63+E81+E91+E103</f>
        <v>0</v>
      </c>
      <c r="F104" s="86">
        <f>F63+F81+F91+F103</f>
        <v>0</v>
      </c>
      <c r="G104" s="86">
        <f>G63+G81+G103</f>
        <v>21491.919999999998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334452.05000000005</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334452.05000000005</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4480.21</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45165.889999999992</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45515.47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95161.569999999992</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21491.919999999998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-1491.9199999999983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20000</v>
      </c>
      <c r="D144" s="141">
        <f>SUM(D130:D143)</f>
        <v>0</v>
      </c>
      <c r="E144" s="141">
        <f>SUM(E130:E143)</f>
        <v>0</v>
      </c>
      <c r="F144" s="141">
        <f>SUM(F130:F143)</f>
        <v>0</v>
      </c>
      <c r="G144" s="141">
        <f>SUM(G130:G143)</f>
        <v>0</v>
      </c>
    </row>
    <row r="145" spans="1:9" ht="12.75" thickTop="1" thickBot="1" x14ac:dyDescent="0.25">
      <c r="A145" s="33" t="s">
        <v>244</v>
      </c>
      <c r="C145" s="86">
        <f>(C115+C128+C144)</f>
        <v>449613.62000000005</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CLARKSVILLE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334452</v>
      </c>
      <c r="D10" s="182">
        <f>ROUND((C10/$C$28)*100,1)</f>
        <v>77.8</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4480</v>
      </c>
      <c r="D15" s="182">
        <f t="shared" ref="D15:D27" si="0">ROUND((C15/$C$28)*100,1)</f>
        <v>1</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45166</v>
      </c>
      <c r="D17" s="182">
        <f t="shared" si="0"/>
        <v>10.5</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45515</v>
      </c>
      <c r="D21" s="182">
        <f t="shared" si="0"/>
        <v>10.6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429613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429613</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225999</v>
      </c>
      <c r="D35" s="182">
        <f t="shared" ref="D35:D40" si="1">ROUND((C35/$C$41)*100,1)</f>
        <v>59.7</v>
      </c>
    </row>
    <row r="36" spans="1:4" x14ac:dyDescent="0.2">
      <c r="B36" s="185" t="s">
        <v>739</v>
      </c>
      <c r="C36" s="179">
        <f>SUM('DOE25'!F112:J112)-SUM('DOE25'!G97:G110)+('DOE25'!F175+'DOE25'!F176+'DOE25'!I175+'DOE25'!I176)-C35</f>
        <v>2787.1900000000023</v>
      </c>
      <c r="D36" s="182">
        <f t="shared" si="1"/>
        <v>0.7</v>
      </c>
    </row>
    <row r="37" spans="1:4" x14ac:dyDescent="0.2">
      <c r="A37" s="183" t="s">
        <v>835</v>
      </c>
      <c r="B37" s="185" t="s">
        <v>728</v>
      </c>
      <c r="C37" s="179">
        <f>ROUND('DOE25'!F117+'DOE25'!F118,0)</f>
        <v>149644</v>
      </c>
      <c r="D37" s="182">
        <f t="shared" si="1"/>
        <v>39.5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378430.19</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CLARKSVILLE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2020-09-20T23:07:29Z</cp:lastPrinted>
  <dcterms:created xsi:type="dcterms:W3CDTF">1997-12-04T19:04:30Z</dcterms:created>
  <dcterms:modified xsi:type="dcterms:W3CDTF">2020-09-30T14:14:02Z</dcterms:modified>
</cp:coreProperties>
</file>