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6" i="1" l="1"/>
  <c r="D9" i="13"/>
  <c r="H198" i="1"/>
  <c r="F117"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40" i="1" s="1"/>
  <c r="H136" i="1"/>
  <c r="I121" i="1"/>
  <c r="I136" i="1"/>
  <c r="J121" i="1"/>
  <c r="J140" i="1" s="1"/>
  <c r="J136" i="1"/>
  <c r="F147" i="1"/>
  <c r="F170" i="1"/>
  <c r="G147" i="1"/>
  <c r="D85" i="2" s="1"/>
  <c r="H147" i="1"/>
  <c r="H170" i="1"/>
  <c r="I147" i="1"/>
  <c r="I170" i="1" s="1"/>
  <c r="C11" i="10"/>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0" i="2"/>
  <c r="E121" i="2"/>
  <c r="E123"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G620" i="1" s="1"/>
  <c r="I19" i="1"/>
  <c r="G621" i="1" s="1"/>
  <c r="F32" i="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F258" i="1" s="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4" i="1"/>
  <c r="G625" i="1"/>
  <c r="H629" i="1"/>
  <c r="H630" i="1"/>
  <c r="H631" i="1"/>
  <c r="H632" i="1"/>
  <c r="H634" i="1"/>
  <c r="G635" i="1"/>
  <c r="H636" i="1"/>
  <c r="H637" i="1"/>
  <c r="H638" i="1"/>
  <c r="H639" i="1"/>
  <c r="G644" i="1"/>
  <c r="G645" i="1"/>
  <c r="G646" i="1"/>
  <c r="G651" i="1"/>
  <c r="G652" i="1"/>
  <c r="J652" i="1" s="1"/>
  <c r="G653" i="1"/>
  <c r="H653" i="1"/>
  <c r="G654" i="1"/>
  <c r="H654" i="1"/>
  <c r="G655" i="1"/>
  <c r="H655" i="1"/>
  <c r="H656" i="1"/>
  <c r="J258" i="1"/>
  <c r="G477" i="1"/>
  <c r="G339" i="1"/>
  <c r="G353" i="1" s="1"/>
  <c r="L257" i="1" l="1"/>
  <c r="H112" i="1"/>
  <c r="L402" i="1"/>
  <c r="C139" i="2" s="1"/>
  <c r="C13" i="10"/>
  <c r="H193" i="1"/>
  <c r="J656" i="1"/>
  <c r="H462" i="1"/>
  <c r="H642" i="1" s="1"/>
  <c r="J642" i="1" s="1"/>
  <c r="D50" i="2"/>
  <c r="G553" i="1"/>
  <c r="C120" i="2"/>
  <c r="G618" i="1"/>
  <c r="F50" i="1"/>
  <c r="F339" i="1"/>
  <c r="F353" i="1" s="1"/>
  <c r="L561" i="1"/>
  <c r="J625"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H661" i="1" s="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G36" i="14"/>
  <c r="H36" i="14" s="1"/>
  <c r="I36" i="14" s="1"/>
  <c r="C10" i="10"/>
  <c r="C109" i="2"/>
  <c r="L230" i="1"/>
  <c r="G24" i="14" s="1"/>
  <c r="L338" i="1"/>
  <c r="F62" i="2"/>
  <c r="F63" i="2" s="1"/>
  <c r="C23" i="10"/>
  <c r="G163" i="2"/>
  <c r="G162" i="2"/>
  <c r="G160" i="2"/>
  <c r="G159" i="2"/>
  <c r="G158" i="2"/>
  <c r="G103" i="2"/>
  <c r="F103" i="2"/>
  <c r="C103" i="2"/>
  <c r="F91" i="2"/>
  <c r="E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H649" i="1"/>
  <c r="J653" i="1"/>
  <c r="G572" i="1"/>
  <c r="I435" i="1"/>
  <c r="G435" i="1"/>
  <c r="I664" i="1"/>
  <c r="D51" i="2" l="1"/>
  <c r="H665" i="1"/>
  <c r="H668" i="1" s="1"/>
  <c r="E145" i="2"/>
  <c r="E51" i="2"/>
  <c r="F194" i="1"/>
  <c r="F469" i="1" s="1"/>
  <c r="C81" i="2"/>
  <c r="F51" i="1"/>
  <c r="C49" i="2"/>
  <c r="C50" i="2" s="1"/>
  <c r="C51" i="2"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E33" i="13"/>
  <c r="D35" i="13" s="1"/>
  <c r="J648" i="1"/>
  <c r="L258" i="1"/>
  <c r="C115" i="2"/>
  <c r="C63" i="2"/>
  <c r="C104" i="2" s="1"/>
  <c r="C39" i="10"/>
  <c r="G33" i="13"/>
  <c r="C144" i="2"/>
  <c r="C128" i="2"/>
  <c r="D31" i="13"/>
  <c r="C31" i="13" s="1"/>
  <c r="I462" i="1"/>
  <c r="H643" i="1" s="1"/>
  <c r="J643" i="1" s="1"/>
  <c r="G661" i="1"/>
  <c r="G665" i="1" s="1"/>
  <c r="G673" i="1" s="1"/>
  <c r="C5" i="10" s="1"/>
  <c r="C25" i="13"/>
  <c r="I33" i="13"/>
  <c r="K553" i="1"/>
  <c r="H24" i="14"/>
  <c r="I24" i="14" s="1"/>
  <c r="G632" i="1"/>
  <c r="J632" i="1" s="1"/>
  <c r="G194" i="1"/>
  <c r="G629" i="1" s="1"/>
  <c r="J629" i="1" s="1"/>
  <c r="G627" i="1"/>
  <c r="J627" i="1" s="1"/>
  <c r="J52" i="1"/>
  <c r="H622" i="1" s="1"/>
  <c r="J622" i="1" s="1"/>
  <c r="C38" i="10"/>
  <c r="L272" i="1" l="1"/>
  <c r="G633" i="1" s="1"/>
  <c r="F473" i="1"/>
  <c r="J628" i="1"/>
  <c r="F471" i="1"/>
  <c r="H628" i="1"/>
  <c r="F673" i="1"/>
  <c r="C4" i="10" s="1"/>
  <c r="G623" i="1"/>
  <c r="F52" i="1"/>
  <c r="H618" i="1" s="1"/>
  <c r="J618" i="1"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5" i="1" l="1"/>
  <c r="H633" i="1"/>
  <c r="J633" i="1" s="1"/>
  <c r="F477" i="1"/>
  <c r="H623" i="1" s="1"/>
  <c r="H657" i="1" s="1"/>
  <c r="I668" i="1"/>
  <c r="D28" i="10"/>
  <c r="D37" i="10"/>
  <c r="D36" i="10"/>
  <c r="D35" i="10"/>
  <c r="D40" i="10"/>
  <c r="D39" i="10"/>
  <c r="J623"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<sst xmlns="http://schemas.openxmlformats.org/spreadsheetml/2006/main" count="5545" uniqueCount="1643">
  <si>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</si>
  <si>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</si>
  <si>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</si>
  <si>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</si>
  <si>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</si>
  <si>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</si>
  <si>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</si>
  <si>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</si>
  <si>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</si>
  <si>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</si>
  <si>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</si>
  <si>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</si>
  <si>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</si>
  <si>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</si>
  <si>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</si>
  <si>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</si>
  <si>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</si>
  <si>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</si>
  <si>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</si>
  <si>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</si>
  <si>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</si>
  <si>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</si>
  <si>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</si>
  <si>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</si>
  <si>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</si>
  <si>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</si>
  <si>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</si>
  <si>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</si>
  <si>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</si>
  <si>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</si>
  <si>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</si>
  <si>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</si>
  <si>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</si>
  <si>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</si>
  <si>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</si>
  <si>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</si>
  <si>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</si>
  <si>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</si>
  <si>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</si>
  <si>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</si>
  <si>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</si>
  <si>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</si>
  <si>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</si>
  <si>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</si>
  <si>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</si>
  <si>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</si>
  <si>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</si>
  <si>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</si>
  <si>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</si>
  <si>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</si>
  <si>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</si>
  <si>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</si>
  <si>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</si>
  <si>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</si>
  <si>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</si>
  <si>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</si>
  <si>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</si>
  <si>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</si>
  <si>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</si>
  <si>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</si>
  <si>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</si>
  <si>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</si>
  <si>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</si>
  <si>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</si>
  <si>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</si>
  <si>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</si>
  <si>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</si>
  <si>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</si>
  <si>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</si>
  <si>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</si>
  <si>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</si>
  <si>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</si>
  <si>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</si>
  <si>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</si>
  <si>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</si>
  <si>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</si>
  <si>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</si>
  <si>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</si>
  <si>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</si>
  <si>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</si>
  <si>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</si>
  <si>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</si>
  <si>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</si>
  <si>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</si>
  <si>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</si>
  <si>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</si>
  <si>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</si>
  <si>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</si>
  <si>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</si>
  <si>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</si>
  <si>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</si>
  <si>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</si>
  <si>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</si>
  <si>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</si>
  <si>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</si>
  <si>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</si>
  <si>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</si>
  <si>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</si>
  <si>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</si>
  <si>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</si>
  <si>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</si>
  <si>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</si>
  <si>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</si>
  <si>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</si>
  <si>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</si>
  <si>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</si>
  <si>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</si>
  <si>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</si>
  <si>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</si>
  <si>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</si>
  <si>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</si>
  <si>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</si>
  <si>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</si>
  <si>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</si>
  <si>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</si>
  <si>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</si>
  <si>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</si>
  <si>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</si>
  <si>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</si>
  <si>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</si>
  <si>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</si>
  <si>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</si>
  <si>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</si>
  <si>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</si>
  <si>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</si>
  <si>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</si>
  <si>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</si>
  <si>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</si>
  <si>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</si>
  <si>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</si>
  <si>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</si>
  <si>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</si>
  <si>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</si>
  <si>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</si>
  <si>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</si>
  <si>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</si>
  <si>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</si>
  <si>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</si>
  <si>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</si>
  <si>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</si>
  <si>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</si>
  <si>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</si>
  <si>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</si>
  <si>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</si>
  <si>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</si>
  <si>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</si>
  <si>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</si>
  <si>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</si>
  <si>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</si>
  <si>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</si>
  <si>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</si>
  <si>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</si>
  <si>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</si>
  <si>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</si>
  <si>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</si>
  <si>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</si>
  <si>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</si>
  <si>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</si>
  <si>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</si>
  <si>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</si>
  <si>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</si>
  <si>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</si>
  <si>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</si>
  <si>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</si>
  <si>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</si>
  <si>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</si>
  <si>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</si>
  <si>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</si>
  <si>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</si>
  <si>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</si>
  <si>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</si>
  <si>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</si>
  <si>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</si>
  <si>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</si>
  <si>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</si>
  <si>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</si>
  <si>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</si>
  <si>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</si>
  <si>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</si>
  <si>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</si>
  <si>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</si>
  <si>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</si>
  <si>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</si>
  <si>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</si>
  <si>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</si>
  <si>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</si>
  <si>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</si>
  <si>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</si>
  <si>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</si>
  <si>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</si>
  <si>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</si>
  <si>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</si>
  <si>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</si>
  <si>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</si>
  <si>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</si>
  <si>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</si>
  <si>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</si>
  <si>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</si>
  <si>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</si>
  <si>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</si>
  <si>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</si>
  <si>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</si>
  <si>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</si>
  <si>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</si>
  <si>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</si>
  <si>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</si>
  <si>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</si>
  <si>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</si>
  <si>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</si>
  <si>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</si>
  <si>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</si>
  <si>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</si>
  <si>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</si>
  <si>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</si>
  <si>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</si>
  <si>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</si>
  <si>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</si>
  <si>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</si>
  <si>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</si>
  <si>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</si>
  <si>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</si>
  <si>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</si>
  <si>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</si>
  <si>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</si>
  <si>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</si>
  <si>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</si>
  <si>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</si>
  <si>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</si>
  <si>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</si>
  <si>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</si>
  <si>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</si>
  <si>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</si>
  <si>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</si>
  <si>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</si>
  <si>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</si>
  <si>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</si>
  <si>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</si>
  <si>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</si>
  <si>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</si>
  <si>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</si>
  <si>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</si>
  <si>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</si>
  <si>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</si>
  <si>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</si>
  <si>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</si>
  <si>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</si>
  <si>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</si>
  <si>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</si>
  <si>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</si>
  <si>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</si>
  <si>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</si>
  <si>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</si>
  <si>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</si>
  <si>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</si>
  <si>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</si>
  <si>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</si>
  <si>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</si>
  <si>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</si>
  <si>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</si>
  <si>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</si>
  <si>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</si>
  <si>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</si>
  <si>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</si>
  <si>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</si>
  <si>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</si>
  <si>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</si>
  <si>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</si>
  <si>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</si>
  <si>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</si>
  <si>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</si>
  <si>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</si>
  <si>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</si>
  <si>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</si>
  <si>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</si>
  <si>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</si>
  <si>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</si>
  <si>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</si>
  <si>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</si>
  <si>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</si>
  <si>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</si>
  <si>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</si>
  <si>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</si>
  <si>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</si>
  <si>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</si>
  <si>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</si>
  <si>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</si>
  <si>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</si>
  <si>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</si>
  <si>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</si>
  <si>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</si>
  <si>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</si>
  <si>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</si>
  <si>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</si>
  <si>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</si>
  <si>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</si>
  <si>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</si>
  <si>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</si>
  <si>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</si>
  <si>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</si>
  <si>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</si>
  <si>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</si>
  <si>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</si>
  <si>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</si>
  <si>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</si>
  <si>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</si>
  <si>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</si>
  <si>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</si>
  <si>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</si>
  <si>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</si>
  <si>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</si>
  <si>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</si>
  <si>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</si>
  <si>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</si>
  <si>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</si>
  <si>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</si>
  <si>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</si>
  <si>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</si>
  <si>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</si>
  <si>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</si>
  <si>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</si>
  <si>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</si>
  <si>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</si>
  <si>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</si>
  <si>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</si>
  <si>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</si>
  <si>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</si>
  <si>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</si>
  <si>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</si>
  <si>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</si>
  <si>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</si>
  <si>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</si>
  <si>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</si>
  <si>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</si>
  <si>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</si>
  <si>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</si>
  <si>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</si>
  <si>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</si>
  <si>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</si>
  <si>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</si>
  <si>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</si>
  <si>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</si>
  <si>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</si>
  <si>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</si>
  <si>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</si>
  <si>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</si>
  <si>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</si>
  <si>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</si>
  <si>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</si>
  <si>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</si>
  <si>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</si>
  <si>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</si>
  <si>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</si>
  <si>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</si>
  <si>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</si>
  <si>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</si>
  <si>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</si>
  <si>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</si>
  <si>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</si>
  <si>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</si>
  <si>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</si>
  <si>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</si>
  <si>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</si>
  <si>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</si>
  <si>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</si>
  <si>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</si>
  <si>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</si>
  <si>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</si>
  <si>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</si>
  <si>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</si>
  <si>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</si>
  <si>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</si>
  <si>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</si>
  <si>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</si>
  <si>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</si>
  <si>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</si>
  <si>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</si>
  <si>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</si>
  <si>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</si>
  <si>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</si>
  <si>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</si>
  <si>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</si>
  <si>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</si>
  <si>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</si>
  <si>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</si>
  <si>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</si>
  <si>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</si>
  <si>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</si>
  <si>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</si>
  <si>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</si>
  <si>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</si>
  <si>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</si>
  <si>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</si>
  <si>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</si>
  <si>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</si>
  <si>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</si>
  <si>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</si>
  <si>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</si>
  <si>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</si>
  <si>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</si>
  <si>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</si>
  <si>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</si>
  <si>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</si>
  <si>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</si>
  <si>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</si>
  <si>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</si>
  <si>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</si>
  <si>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</si>
  <si>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</si>
  <si>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</si>
  <si>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</si>
  <si>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</si>
  <si>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</si>
  <si>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</si>
  <si>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</si>
  <si>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</si>
  <si>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</si>
  <si>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</si>
  <si>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</si>
  <si>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</si>
  <si>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</si>
  <si>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</si>
  <si>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</si>
  <si>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</si>
  <si>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</si>
  <si>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</si>
  <si>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</si>
  <si>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</si>
  <si>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</si>
  <si>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</si>
  <si>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</si>
  <si>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</si>
  <si>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</si>
  <si>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</si>
  <si>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</si>
  <si>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</si>
  <si>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</si>
  <si>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</si>
  <si>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</si>
  <si>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</si>
  <si>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</si>
  <si>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</si>
  <si>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</si>
  <si>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</si>
  <si>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</si>
  <si>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</si>
  <si>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</si>
  <si>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</si>
  <si>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</si>
  <si>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</si>
  <si>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</si>
  <si>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</si>
  <si>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</si>
  <si>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</si>
  <si>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</si>
  <si>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</si>
  <si>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</si>
  <si>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</si>
  <si>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</si>
  <si>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</si>
  <si>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</si>
  <si>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</si>
  <si>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</si>
  <si>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</si>
  <si>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</si>
  <si>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</si>
  <si>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</si>
  <si>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</si>
  <si>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</si>
  <si>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</si>
  <si>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</si>
  <si>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</si>
  <si>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</si>
  <si>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</si>
  <si>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</si>
  <si>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</si>
  <si>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</si>
  <si>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</si>
  <si>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</si>
  <si>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</si>
  <si>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</si>
  <si>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</si>
  <si>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</si>
  <si>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</si>
  <si>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</si>
  <si>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</si>
  <si>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</si>
  <si>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</si>
  <si>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</si>
  <si>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</si>
  <si>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</si>
  <si>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</si>
  <si>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</si>
  <si>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</si>
  <si>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</si>
  <si>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</si>
  <si>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</si>
  <si>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</si>
  <si>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</si>
  <si>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</si>
  <si>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</si>
  <si>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</si>
  <si>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</si>
  <si>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</si>
  <si>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</si>
  <si>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</si>
  <si>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</si>
  <si>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</si>
  <si>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</si>
  <si>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</si>
  <si>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</si>
  <si>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</si>
  <si>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</si>
  <si>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</si>
  <si>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</si>
  <si>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</si>
  <si>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</si>
  <si>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</si>
  <si>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</si>
  <si>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</si>
  <si>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</si>
  <si>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</si>
  <si>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</si>
  <si>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</si>
  <si>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</si>
  <si>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</si>
  <si>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</si>
  <si>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</si>
  <si>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</si>
  <si>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</si>
  <si>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</si>
  <si>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</si>
  <si>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</si>
  <si>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</si>
  <si>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</si>
  <si>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</si>
  <si>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</si>
  <si>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</si>
  <si>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</si>
  <si>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</si>
  <si>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</si>
  <si>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</si>
  <si>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</si>
  <si>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</si>
  <si>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</si>
  <si>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</si>
  <si>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</si>
  <si>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</si>
  <si>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</si>
  <si>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</si>
  <si>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</si>
  <si>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</si>
  <si>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</si>
  <si>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</si>
  <si>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</si>
  <si>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</si>
  <si>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</si>
  <si>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</si>
  <si>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</si>
  <si>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</si>
  <si>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</si>
  <si>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</si>
  <si>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</si>
  <si>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</si>
  <si>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</si>
  <si>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</si>
  <si>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</si>
  <si>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</si>
  <si>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</si>
  <si>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</si>
  <si>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</si>
  <si>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</si>
  <si>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</si>
  <si>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</si>
  <si>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</si>
  <si>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</si>
  <si>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</si>
  <si>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</si>
  <si>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</si>
  <si>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</si>
  <si>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</si>
  <si>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</si>
  <si>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</si>
  <si>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</si>
  <si>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</si>
  <si>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</si>
  <si>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</si>
  <si>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</si>
  <si>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</si>
  <si>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</si>
  <si>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</si>
  <si>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</si>
  <si>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</si>
  <si>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</si>
  <si>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</si>
  <si>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</si>
  <si>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</si>
  <si>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</si>
  <si>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</si>
  <si>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</si>
  <si>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</si>
  <si>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</si>
  <si>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</si>
  <si>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</si>
  <si>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</si>
  <si>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</si>
  <si>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</si>
  <si>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</si>
  <si>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</si>
  <si>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</si>
  <si>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</si>
  <si>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</si>
  <si>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</si>
  <si>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</si>
  <si>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</si>
  <si>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</si>
  <si>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</si>
  <si>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</si>
  <si>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</si>
  <si>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</si>
  <si>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</si>
  <si>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</si>
  <si>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</si>
  <si>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</si>
  <si>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</si>
  <si>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</si>
  <si>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</si>
  <si>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</si>
  <si>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</si>
  <si>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</si>
  <si>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</si>
  <si>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</si>
  <si>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</si>
  <si>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</si>
  <si>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</si>
  <si>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</si>
  <si>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</si>
  <si>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</si>
  <si>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</si>
  <si>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</si>
  <si>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</si>
  <si>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</si>
  <si>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</si>
  <si>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</si>
  <si>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</si>
  <si>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</si>
  <si>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</si>
  <si>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</si>
  <si>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</si>
  <si>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</si>
  <si>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</si>
  <si>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</si>
  <si>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</si>
  <si>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</si>
  <si>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</si>
  <si>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</si>
  <si>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</si>
  <si>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</si>
  <si>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</si>
  <si>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</si>
  <si>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</si>
  <si>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</si>
  <si>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</si>
  <si>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</si>
  <si>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</si>
  <si>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</si>
  <si>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</si>
  <si>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</si>
  <si>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</si>
  <si>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</si>
  <si>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</si>
  <si>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</si>
  <si>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</si>
  <si>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</si>
  <si>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</si>
  <si>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</si>
  <si>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</si>
  <si>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</si>
  <si>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</si>
  <si>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</si>
  <si>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</si>
  <si>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</si>
  <si>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</si>
  <si>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</si>
  <si>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</si>
  <si>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</si>
  <si>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</si>
  <si>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</si>
  <si>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</si>
  <si>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</si>
  <si>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</si>
  <si>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</si>
  <si>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</si>
  <si>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</si>
  <si>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</si>
  <si>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</si>
  <si>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</si>
  <si>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</si>
  <si>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</si>
  <si>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</si>
  <si>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</si>
  <si>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</si>
  <si>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</si>
  <si>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</si>
  <si>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</si>
  <si>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</si>
  <si>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</si>
  <si>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</si>
  <si>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</si>
  <si>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</si>
  <si>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</si>
  <si>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</si>
  <si>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</si>
  <si>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</si>
  <si>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</si>
  <si>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</si>
  <si>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</si>
  <si>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</si>
  <si>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</si>
  <si>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</si>
  <si>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</si>
  <si>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</si>
  <si>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</si>
  <si>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</si>
  <si>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</si>
  <si>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</si>
  <si>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</si>
  <si>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</si>
  <si>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</si>
  <si>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</si>
  <si>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</si>
  <si>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</si>
  <si>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</si>
  <si>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</si>
  <si>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</si>
  <si>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</si>
  <si>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</si>
  <si>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</si>
  <si>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</si>
  <si>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</si>
  <si>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</si>
  <si>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</si>
  <si>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</si>
  <si>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</si>
  <si>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</si>
  <si>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</si>
  <si>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</si>
  <si>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</si>
  <si>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</si>
  <si>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</si>
  <si>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</si>
  <si>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</si>
  <si>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</si>
  <si>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</si>
  <si>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</si>
  <si>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</si>
  <si>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</si>
  <si>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</si>
  <si>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</si>
  <si>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</si>
  <si>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</si>
  <si>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</si>
  <si>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</si>
  <si>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</si>
  <si>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</si>
  <si>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</si>
  <si>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</si>
  <si>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</si>
  <si>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</si>
  <si>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</si>
  <si>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</si>
  <si>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</si>
  <si>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</si>
  <si>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</si>
  <si>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</si>
  <si>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</si>
  <si>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</si>
  <si>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</si>
  <si>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</si>
  <si>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</si>
  <si>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</si>
  <si>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</si>
  <si>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</si>
  <si>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</si>
  <si>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</si>
  <si>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</si>
  <si>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</si>
  <si>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</si>
  <si>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</si>
  <si>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</si>
  <si>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</si>
  <si>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</si>
  <si>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</si>
  <si>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</si>
  <si>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</si>
  <si>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</si>
  <si>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</si>
  <si>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</si>
  <si>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</si>
  <si>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</si>
  <si>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</si>
  <si>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</si>
  <si>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</si>
  <si>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</si>
  <si>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</si>
  <si>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</si>
  <si>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</si>
  <si>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</si>
  <si>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</si>
  <si>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</si>
  <si>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</si>
  <si>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</si>
  <si>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</si>
  <si>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</si>
  <si>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</si>
  <si>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</si>
  <si>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</si>
  <si>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</si>
  <si>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</si>
  <si>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</si>
  <si>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</si>
  <si>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</si>
  <si>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</si>
  <si>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</si>
  <si>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</si>
  <si>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</si>
  <si>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</si>
  <si>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</si>
  <si>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</si>
  <si>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</si>
  <si>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</si>
  <si>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</si>
  <si>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</si>
  <si>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</si>
  <si>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</si>
  <si>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</si>
  <si>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</si>
  <si>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</si>
  <si>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</si>
  <si>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</si>
  <si>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</si>
  <si>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</si>
  <si>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</si>
  <si>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</si>
  <si>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</si>
  <si>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</si>
  <si>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</si>
  <si>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</si>
  <si>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</si>
  <si>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</si>
  <si>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</si>
  <si>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</si>
  <si>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</si>
  <si>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</si>
  <si>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</si>
  <si>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</si>
  <si>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</si>
  <si>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</si>
  <si>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</si>
  <si>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</si>
  <si>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</si>
  <si>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</si>
  <si>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</si>
  <si>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</si>
  <si>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</si>
  <si>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</si>
  <si>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</si>
  <si>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</si>
  <si>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</si>
  <si>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</si>
  <si>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</si>
  <si>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</si>
  <si>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</si>
  <si>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</si>
  <si>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</si>
  <si>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</si>
  <si>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</si>
  <si>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</si>
  <si>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</si>
  <si>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</si>
  <si>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</si>
  <si>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</si>
  <si>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</si>
  <si>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</si>
  <si>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</si>
  <si>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</si>
  <si>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</si>
  <si>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</si>
  <si>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</si>
  <si>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</si>
  <si>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</si>
  <si>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</si>
  <si>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</si>
  <si>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</si>
  <si>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</si>
  <si>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</si>
  <si>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</si>
  <si>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</si>
  <si>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</si>
  <si>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</si>
  <si>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</si>
  <si>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</si>
  <si>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</si>
  <si>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</si>
  <si>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</si>
  <si>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</si>
  <si>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</si>
  <si>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</si>
  <si>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</si>
  <si>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</si>
  <si>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</si>
  <si>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</si>
  <si>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</si>
  <si>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</si>
  <si>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</si>
  <si>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</si>
  <si>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</si>
  <si>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</si>
  <si>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</si>
  <si>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</si>
  <si>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</si>
  <si>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</si>
  <si>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</si>
  <si>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</si>
  <si>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</si>
  <si>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</si>
  <si>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</si>
  <si>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</si>
  <si>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</si>
  <si>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</si>
  <si>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</si>
  <si>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</si>
  <si>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</si>
  <si>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</si>
  <si>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</si>
  <si>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</si>
  <si>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</si>
  <si>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</si>
  <si>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</si>
  <si>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</si>
  <si>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</si>
  <si>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</si>
  <si>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</si>
  <si>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</si>
  <si>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</si>
  <si>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</si>
  <si>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</si>
  <si>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</si>
  <si>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</si>
  <si>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</si>
  <si>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</si>
  <si>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</si>
  <si>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</si>
  <si>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</si>
  <si>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</si>
  <si>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</si>
  <si>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</si>
  <si>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</si>
  <si>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</si>
  <si>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</si>
  <si>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</si>
  <si>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</si>
  <si>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</si>
  <si>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</si>
  <si>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</si>
  <si>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</si>
  <si>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</si>
  <si>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</si>
  <si>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</si>
  <si>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</si>
  <si>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</si>
  <si>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</si>
  <si>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</si>
  <si>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</si>
  <si>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</si>
  <si>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</si>
  <si>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</si>
  <si>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</si>
  <si>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</si>
  <si>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</si>
  <si>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</si>
  <si>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</si>
  <si>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</si>
  <si>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</si>
  <si>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</si>
  <si>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</si>
  <si>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</si>
  <si>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</si>
  <si>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</si>
  <si>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</si>
  <si>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</si>
  <si>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</si>
  <si>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</si>
  <si>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</si>
  <si>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</si>
  <si>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</si>
  <si>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</si>
  <si>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</si>
  <si>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</si>
  <si>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</si>
  <si>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</si>
  <si>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</si>
  <si>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</si>
  <si>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</si>
  <si>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</si>
  <si>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</si>
  <si>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</si>
  <si>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</si>
  <si>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</si>
  <si>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</si>
  <si>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</si>
  <si>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</si>
  <si>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</si>
  <si>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</si>
  <si>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</si>
  <si>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</si>
  <si>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</si>
  <si>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</si>
  <si>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</si>
  <si>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</si>
  <si>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</si>
  <si>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</si>
  <si>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</si>
  <si>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</si>
  <si>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</si>
  <si>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</si>
  <si>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</si>
  <si>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</si>
  <si>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</si>
  <si>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</si>
  <si>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</si>
  <si>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</si>
  <si>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</si>
  <si>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</si>
  <si>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</si>
  <si>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</si>
  <si>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</si>
  <si>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</si>
  <si>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</si>
  <si>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</si>
  <si>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</si>
  <si>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</si>
  <si>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</si>
  <si>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</si>
  <si>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</si>
  <si>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</si>
  <si>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</si>
  <si>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</si>
  <si>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</si>
  <si>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</si>
  <si>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</si>
  <si>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</si>
  <si>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</si>
  <si>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</si>
  <si>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</si>
  <si>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</si>
  <si>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</si>
  <si>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</si>
  <si>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</si>
  <si>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</si>
  <si>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</si>
  <si>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</si>
  <si>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</si>
  <si>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</si>
  <si>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</si>
  <si>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</si>
  <si>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</si>
  <si>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</si>
  <si>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</si>
  <si>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</si>
  <si>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</si>
  <si>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</si>
  <si>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</si>
  <si>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</si>
  <si>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</si>
  <si>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</si>
  <si>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</si>
  <si>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</si>
  <si>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</si>
  <si>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</si>
  <si>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</si>
  <si>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</si>
  <si>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</si>
  <si>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</si>
  <si>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</si>
  <si>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</si>
  <si>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</si>
  <si>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</si>
  <si>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</si>
  <si>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</si>
  <si>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</si>
  <si>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</si>
  <si>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</si>
  <si>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</si>
  <si>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</si>
  <si>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</si>
  <si>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</si>
  <si>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</si>
  <si>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</si>
  <si>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</si>
  <si>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</si>
  <si>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</si>
  <si>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</si>
  <si>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</si>
  <si>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</si>
  <si>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</si>
  <si>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</si>
  <si>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</si>
  <si>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</si>
  <si>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</si>
  <si>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</si>
  <si>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</si>
  <si>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</si>
  <si>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</si>
  <si>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</si>
  <si>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</si>
  <si>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</si>
  <si>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</si>
  <si>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</si>
  <si>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</si>
  <si>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</si>
  <si>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</si>
  <si>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</si>
  <si>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</si>
  <si>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</si>
  <si>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</si>
  <si>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</si>
  <si>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</si>
  <si>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</si>
  <si>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</si>
  <si>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</si>
  <si>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</si>
  <si>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</si>
  <si>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</si>
  <si>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</si>
  <si>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</si>
  <si>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</si>
  <si>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</si>
  <si>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</si>
  <si>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</si>
  <si>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</si>
  <si>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</si>
  <si>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</si>
  <si>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</si>
  <si>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</si>
  <si>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</si>
  <si>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</si>
  <si>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</si>
  <si>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</si>
  <si>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</si>
  <si>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</si>
  <si>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</si>
  <si>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</si>
  <si>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</si>
  <si>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</si>
  <si>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</si>
  <si>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</si>
  <si>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</si>
  <si>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</si>
  <si>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</si>
  <si>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</si>
  <si>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</si>
  <si>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</si>
  <si>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</si>
  <si>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</si>
  <si>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</si>
  <si>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</si>
  <si>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</si>
  <si>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</si>
  <si>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</si>
  <si>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</si>
  <si>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</si>
  <si>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</si>
  <si>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</si>
  <si>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</si>
  <si>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</si>
  <si>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</si>
  <si>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</si>
  <si>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</si>
  <si>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</si>
  <si>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</si>
  <si>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</si>
  <si>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</si>
  <si>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</si>
  <si>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</si>
  <si>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</si>
  <si>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</si>
  <si>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</si>
  <si>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</si>
  <si>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</si>
  <si>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</si>
  <si>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</si>
  <si>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</si>
  <si>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</si>
  <si>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</si>
  <si>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</si>
  <si>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</si>
  <si>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</si>
  <si>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</si>
  <si>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</si>
  <si>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</si>
  <si>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</si>
  <si>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</si>
  <si>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</si>
  <si>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</si>
  <si>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</si>
  <si>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</si>
  <si>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</si>
  <si>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</si>
  <si>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</si>
  <si>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</si>
  <si>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</si>
  <si>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</si>
  <si>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</si>
  <si>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</si>
  <si>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</si>
  <si>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</si>
  <si>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</si>
  <si>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</si>
  <si>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</si>
  <si>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</si>
  <si>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</si>
  <si>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</si>
  <si>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</si>
  <si>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</si>
  <si>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</si>
  <si>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</si>
  <si>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</si>
  <si>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</si>
  <si>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</si>
  <si>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</si>
  <si>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</si>
  <si>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</si>
  <si>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</si>
  <si>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</si>
  <si>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</si>
  <si>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</si>
  <si>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</si>
  <si>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</si>
  <si>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</si>
  <si>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</si>
  <si>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</si>
  <si>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</si>
  <si>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</si>
  <si>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</si>
  <si>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</si>
  <si>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</si>
  <si>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</si>
  <si>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</si>
  <si>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</si>
  <si>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</si>
  <si>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</si>
  <si>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</si>
  <si>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</si>
  <si>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</si>
  <si>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</si>
  <si>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</si>
  <si>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</si>
  <si>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</si>
  <si>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</si>
  <si>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</si>
  <si>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</si>
  <si>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</si>
  <si>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</si>
  <si>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</si>
  <si>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</si>
  <si>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</si>
  <si>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</si>
  <si>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</si>
  <si>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</si>
  <si>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</si>
  <si>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</si>
  <si>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</si>
  <si>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</si>
  <si>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</si>
  <si>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</si>
  <si>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</si>
  <si>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</si>
  <si>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</si>
  <si>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</si>
  <si>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</si>
  <si>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</si>
  <si>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</si>
  <si>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</si>
  <si>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</si>
  <si>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</si>
  <si>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</si>
  <si>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</si>
  <si>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</si>
  <si>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</si>
  <si>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</si>
  <si>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</si>
  <si>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</si>
  <si>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</si>
  <si>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</si>
  <si>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</si>
  <si>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</si>
  <si>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</si>
  <si>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</si>
  <si>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</si>
  <si>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</si>
  <si>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</si>
  <si>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</si>
  <si>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</si>
  <si>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</si>
  <si>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</si>
  <si>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</si>
  <si>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</si>
  <si>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</si>
  <si>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</si>
  <si>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</si>
  <si>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</si>
  <si>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</si>
  <si>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</si>
  <si>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</si>
  <si>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</si>
  <si>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</si>
  <si>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</si>
  <si>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</si>
  <si>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</si>
  <si>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</si>
  <si>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</si>
  <si>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</si>
  <si>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</si>
  <si>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</si>
  <si>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</si>
  <si>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</si>
  <si>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</si>
  <si>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</si>
  <si>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</si>
  <si>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</si>
  <si>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</si>
  <si>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</si>
  <si>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</si>
  <si>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</si>
  <si>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</si>
  <si>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</si>
  <si>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</si>
  <si>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</si>
  <si>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</si>
  <si>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</si>
  <si>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</si>
  <si>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</si>
  <si>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</si>
  <si>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</si>
  <si>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</si>
  <si>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</si>
  <si>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</si>
  <si>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</si>
  <si>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</si>
  <si>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</si>
  <si>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</si>
  <si>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</si>
  <si>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</si>
  <si>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</si>
  <si>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</si>
  <si>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</si>
  <si>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</si>
  <si>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</si>
  <si>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</si>
  <si>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</si>
  <si>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</si>
  <si>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</si>
  <si>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</si>
  <si>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</si>
  <si>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</si>
  <si>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</si>
  <si>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</si>
  <si>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</si>
  <si>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</si>
  <si>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</si>
  <si>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</si>
  <si>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</si>
  <si>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</si>
  <si>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</si>
  <si>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</si>
  <si>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</si>
  <si>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</si>
  <si>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</si>
  <si>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</si>
  <si>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</si>
  <si>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</si>
  <si>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</si>
  <si>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</si>
  <si>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</si>
  <si>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</si>
  <si>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</si>
  <si>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</si>
  <si>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</si>
  <si>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</si>
  <si>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</si>
  <si>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</si>
  <si>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</si>
  <si>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</si>
  <si>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</si>
  <si>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</si>
  <si>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</si>
  <si>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</si>
  <si>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</si>
  <si>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</si>
  <si>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</si>
  <si>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</si>
  <si>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</si>
  <si>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</si>
  <si>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</si>
  <si>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</si>
  <si>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</si>
  <si>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</si>
  <si>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</si>
  <si>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</si>
  <si>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</si>
  <si>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</si>
  <si>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</si>
  <si>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</si>
  <si>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</si>
  <si>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</si>
  <si>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</si>
  <si>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</si>
  <si>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</si>
  <si>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</si>
  <si>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</si>
  <si>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</si>
  <si>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</si>
  <si>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</si>
  <si>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</si>
  <si>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</si>
  <si>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</si>
  <si>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</si>
  <si>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</si>
  <si>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</si>
  <si>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</si>
  <si>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</si>
  <si>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</si>
  <si>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</si>
  <si>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</si>
  <si>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</si>
  <si>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</si>
  <si>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</si>
  <si>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</si>
  <si>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</si>
  <si>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</si>
  <si>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</si>
  <si>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</si>
  <si>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</si>
  <si>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</si>
  <si>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</si>
  <si>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</si>
  <si>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</si>
  <si>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</si>
  <si>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</si>
  <si>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</si>
  <si>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</si>
  <si>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</si>
  <si>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</si>
  <si>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</si>
  <si>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</si>
  <si>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</si>
  <si>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</si>
  <si>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</si>
  <si>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</si>
  <si>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</si>
  <si>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</si>
  <si>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</si>
  <si>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</si>
  <si>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</si>
  <si>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</si>
  <si>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</si>
  <si>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</si>
  <si>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</si>
  <si>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</si>
  <si>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</si>
  <si>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</si>
  <si>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</si>
  <si>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</si>
  <si>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</si>
  <si>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</si>
  <si>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</si>
  <si>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</si>
  <si>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</si>
  <si>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</si>
  <si>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</si>
  <si>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</si>
  <si>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</si>
  <si>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</si>
  <si>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</si>
  <si>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</si>
  <si>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</si>
  <si>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</si>
  <si>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</si>
  <si>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</si>
  <si>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</si>
  <si>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</si>
  <si>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</si>
  <si>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</si>
  <si>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</si>
  <si>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</si>
  <si>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</si>
  <si>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</si>
  <si>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</si>
  <si>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</si>
  <si>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</si>
  <si>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</si>
  <si>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</si>
  <si>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</si>
  <si>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</si>
  <si>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</si>
  <si>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</si>
  <si>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</si>
  <si>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</si>
  <si>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</si>
  <si>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</si>
  <si>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</si>
  <si>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</si>
  <si>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</si>
  <si>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</si>
  <si>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</si>
  <si>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</si>
  <si>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</si>
  <si>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</si>
  <si>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</si>
  <si>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</si>
  <si>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</si>
  <si>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</si>
  <si>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</si>
  <si>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</si>
  <si>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</si>
  <si>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</si>
  <si>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</si>
  <si>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</si>
  <si>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</si>
  <si>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</si>
  <si>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</si>
  <si>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</si>
  <si>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</si>
  <si>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</si>
  <si>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</si>
  <si>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</si>
  <si>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</si>
  <si>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</si>
  <si>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</si>
  <si>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</si>
  <si>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</si>
  <si>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</si>
  <si>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</si>
  <si>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</si>
  <si>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</si>
  <si>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</si>
  <si>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</si>
  <si>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</si>
  <si>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</si>
  <si>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</si>
  <si>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</si>
  <si>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</si>
  <si>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</si>
  <si>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</si>
  <si>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</si>
  <si>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</si>
  <si>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</si>
  <si>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</si>
  <si>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</si>
  <si>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</si>
  <si>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</si>
  <si>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</si>
  <si>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</si>
  <si>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</si>
  <si>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</si>
  <si>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</si>
  <si>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</si>
  <si>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</si>
  <si>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</si>
  <si>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</si>
  <si>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</si>
  <si>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</si>
  <si>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</si>
  <si>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</si>
  <si>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</si>
  <si>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</si>
  <si>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</si>
  <si>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</si>
  <si>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</si>
  <si>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</si>
  <si>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</si>
  <si>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</si>
  <si>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</si>
  <si>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</si>
  <si>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</si>
  <si>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</si>
  <si>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</si>
  <si>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</si>
  <si>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</si>
  <si>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</si>
  <si>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</si>
  <si>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</si>
  <si>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</si>
  <si>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</si>
  <si>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</si>
  <si>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</si>
  <si>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</si>
  <si>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</si>
  <si>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</si>
  <si>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</si>
  <si>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</si>
  <si>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</si>
  <si>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</si>
  <si>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</si>
  <si>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</si>
  <si>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</si>
  <si>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</si>
  <si>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</si>
  <si>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</si>
  <si>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</si>
  <si>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</si>
  <si>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</si>
  <si>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</si>
  <si>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</si>
  <si>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</si>
  <si>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</si>
  <si>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</si>
  <si>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</si>
  <si>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</si>
  <si>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</si>
  <si>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</si>
  <si>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</si>
  <si>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</si>
  <si>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</si>
  <si>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</si>
  <si>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</si>
  <si>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</si>
  <si>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</si>
  <si>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</si>
  <si>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</si>
  <si>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</si>
  <si>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</si>
  <si>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</si>
  <si>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</si>
  <si>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</si>
  <si>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</si>
  <si>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</si>
  <si>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</si>
  <si>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</si>
  <si>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</si>
  <si>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</si>
  <si>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</si>
  <si>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Windsor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</si>
</sst>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25" activePane="bottomRight" state="frozen"/>
      <selection pane="topRight" activeCell="F1" sqref="F1"/>
      <selection pane="bottomLeft" activeCell="A4" sqref="A4"/>
      <selection pane="bottomRight" activeCell="A5" sqref="A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579</v>
      </c>
      <c r="C2" s="21">
        <v>579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125192</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50378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24138</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149330</v>
      </c>
      <c r="G19" s="41">
        <f>SUM(G9:G18)</f>
        <v>0</v>
      </c>
      <c r="H19" s="41">
        <f>SUM(H9:H18)</f>
        <v>0</v>
      </c>
      <c r="I19" s="41">
        <f>SUM(I9:I18)</f>
        <v>0</v>
      </c>
      <c r="J19" s="41">
        <f>SUM(J9:J18)</f>
        <v>50378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133664</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133664</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50378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F19-F23</f>
        <v>15666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15666</v>
      </c>
      <c r="G51" s="41">
        <f>SUM(G35:G50)</f>
        <v>0</v>
      </c>
      <c r="H51" s="41">
        <f>SUM(H35:H50)</f>
        <v>0</v>
      </c>
      <c r="I51" s="41">
        <f>SUM(I35:I50)</f>
        <v>0</v>
      </c>
      <c r="J51" s="41">
        <f>SUM(J35:J50)</f>
        <v>50378</v>
      </c>
      <c r="K51" s="45" t="s">
        <v>288</v>
      </c>
      <c r="L51" s="45" t="s">
        <v>288</v>
      </c>
      <c r="N51" s="264"/>
    </row>
    <row r="52" spans="1:14" s="3" customFormat="1" ht="12.2" customHeight="1" thickTop="1" x14ac:dyDescent="0.15">
      <c r="A52" s="38" t="s">
        <v>455</v>
      </c>
      <c r="B52" s="39" t="s">
        <v>289</v>
      </c>
      <c r="C52" s="6">
        <v>37</v>
      </c>
      <c r="D52" s="39" t="s">
        <v>653</v>
      </c>
      <c r="E52" s="39"/>
      <c r="F52" s="41">
        <f>F51+F32</f>
        <v>149330</v>
      </c>
      <c r="G52" s="41">
        <f>G51+G32</f>
        <v>0</v>
      </c>
      <c r="H52" s="41">
        <f>H51+H32</f>
        <v>0</v>
      </c>
      <c r="I52" s="41">
        <f>I51+I32</f>
        <v>0</v>
      </c>
      <c r="J52" s="41">
        <f>J51+J32</f>
        <v>50378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171225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171225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164</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164</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171389</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14944+22416+37360</f>
        <v>74720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58280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133000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133000</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304389</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f>121303</f>
        <v>121303</v>
      </c>
      <c r="I198" s="18"/>
      <c r="J198" s="18"/>
      <c r="K198" s="18"/>
      <c r="L198" s="19">
        <f>SUM(F198:K198)</f>
        <v>121303</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v>8398</v>
      </c>
      <c r="I205" s="18"/>
      <c r="J205" s="18"/>
      <c r="K205" s="18"/>
      <c r="L205" s="19">
        <f t="shared" si="0"/>
        <v>8398</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4264</v>
      </c>
      <c r="I209" s="18"/>
      <c r="J209" s="18"/>
      <c r="K209" s="18"/>
      <c r="L209" s="19">
        <f t="shared" si="0"/>
        <v>4264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133965</v>
      </c>
      <c r="I212" s="41">
        <f t="shared" si="1"/>
        <v>0</v>
      </c>
      <c r="J212" s="41">
        <f t="shared" si="1"/>
        <v>0</v>
      </c>
      <c r="K212" s="41">
        <f t="shared" si="1"/>
        <v>0</v>
      </c>
      <c r="L212" s="41">
        <f t="shared" si="1"/>
        <v>133965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74736</v>
      </c>
      <c r="I216" s="18"/>
      <c r="J216" s="18"/>
      <c r="K216" s="18"/>
      <c r="L216" s="19">
        <f>SUM(F216:K216)</f>
        <v>74736</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4798</v>
      </c>
      <c r="I223" s="18"/>
      <c r="J223" s="18"/>
      <c r="K223" s="18"/>
      <c r="L223" s="19">
        <f t="shared" si="2"/>
        <v>4798</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2437</v>
      </c>
      <c r="I227" s="18"/>
      <c r="J227" s="18"/>
      <c r="K227" s="18"/>
      <c r="L227" s="19">
        <f t="shared" si="2"/>
        <v>2437</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81971</v>
      </c>
      <c r="I230" s="41">
        <f>SUM(I216:I229)</f>
        <v>0</v>
      </c>
      <c r="J230" s="41">
        <f>SUM(J216:J229)</f>
        <v>0</v>
      </c>
      <c r="K230" s="41">
        <f t="shared" si="3"/>
        <v>0</v>
      </c>
      <c r="L230" s="41">
        <f t="shared" si="3"/>
        <v>81971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93835</v>
      </c>
      <c r="I234" s="18"/>
      <c r="J234" s="18"/>
      <c r="K234" s="18"/>
      <c r="L234" s="19">
        <f>SUM(F234:K234)</f>
        <v>93835</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v>4798</v>
      </c>
      <c r="I241" s="18"/>
      <c r="J241" s="18"/>
      <c r="K241" s="18"/>
      <c r="L241" s="19">
        <f t="shared" si="4"/>
        <v>4798</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2437</v>
      </c>
      <c r="I245" s="18"/>
      <c r="J245" s="18"/>
      <c r="K245" s="18"/>
      <c r="L245" s="19">
        <f t="shared" si="4"/>
        <v>2437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101070</v>
      </c>
      <c r="I248" s="41">
        <f t="shared" si="5"/>
        <v>0</v>
      </c>
      <c r="J248" s="41">
        <f t="shared" si="5"/>
        <v>0</v>
      </c>
      <c r="K248" s="41">
        <f t="shared" si="5"/>
        <v>0</v>
      </c>
      <c r="L248" s="41">
        <f t="shared" si="5"/>
        <v>101070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317006</v>
      </c>
      <c r="I258" s="41">
        <f t="shared" si="8"/>
        <v>0</v>
      </c>
      <c r="J258" s="41">
        <f t="shared" si="8"/>
        <v>0</v>
      </c>
      <c r="K258" s="41">
        <f t="shared" si="8"/>
        <v>0</v>
      </c>
      <c r="L258" s="41">
        <f t="shared" si="8"/>
        <v>317006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317006</v>
      </c>
      <c r="I272" s="42">
        <f t="shared" si="11"/>
        <v>0</v>
      </c>
      <c r="J272" s="42">
        <f t="shared" si="11"/>
        <v>0</v>
      </c>
      <c r="K272" s="42">
        <f t="shared" si="11"/>
        <v>0</v>
      </c>
      <c r="L272" s="42">
        <f t="shared" si="11"/>
        <v>317006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50378</v>
      </c>
      <c r="H441" s="18"/>
      <c r="I441" s="56">
        <f t="shared" si="33"/>
        <v>50378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50378</v>
      </c>
      <c r="H447" s="13">
        <f>SUM(H440:H446)</f>
        <v>0</v>
      </c>
      <c r="I447" s="13">
        <f>SUM(I440:I446)</f>
        <v>50378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50378</v>
      </c>
      <c r="H460" s="18"/>
      <c r="I460" s="56">
        <f t="shared" si="34"/>
        <v>50378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50378</v>
      </c>
      <c r="H461" s="83">
        <f>SUM(H455:H460)</f>
        <v>0</v>
      </c>
      <c r="I461" s="83">
        <f>SUM(I455:I460)</f>
        <v>50378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50378</v>
      </c>
      <c r="H462" s="42">
        <f>H453+H461</f>
        <v>0</v>
      </c>
      <c r="I462" s="42">
        <f>I453+I461</f>
        <v>50378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36535-8252</f>
        <v>28283</v>
      </c>
      <c r="G466" s="18"/>
      <c r="H466" s="18"/>
      <c r="I466" s="18"/>
      <c r="J466" s="18">
        <v>50378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304389</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304389</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L258</f>
        <v>317006</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317006</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15666</v>
      </c>
      <c r="G477" s="53">
        <f>(G466+G471)- G475</f>
        <v>0</v>
      </c>
      <c r="H477" s="53">
        <f>(H466+H471)- H475</f>
        <v>0</v>
      </c>
      <c r="I477" s="53">
        <f>(I466+I471)- I475</f>
        <v>0</v>
      </c>
      <c r="J477" s="53">
        <f>(J466+J471)- J475</f>
        <v>50378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121303</v>
      </c>
      <c r="G576" s="18">
        <v>74736</v>
      </c>
      <c r="H576" s="18">
        <v>93835</v>
      </c>
      <c r="I576" s="87">
        <f>SUM(F576:H576)</f>
        <v>289874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4264</v>
      </c>
      <c r="I592" s="18">
        <v>2437</v>
      </c>
      <c r="J592" s="18">
        <v>2437</v>
      </c>
      <c r="K592" s="104">
        <f t="shared" ref="K592:K598" si="48">SUM(H592:J592)</f>
        <v>9138</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4264</v>
      </c>
      <c r="I599" s="108">
        <f>SUM(I592:I598)</f>
        <v>2437</v>
      </c>
      <c r="J599" s="108">
        <f>SUM(J592:J598)</f>
        <v>2437</v>
      </c>
      <c r="K599" s="108">
        <f>SUM(K592:K598)</f>
        <v>9138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149330</v>
      </c>
      <c r="H618" s="109">
        <f>SUM(F52)</f>
        <v>149330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50378</v>
      </c>
      <c r="H622" s="109">
        <f>SUM(J52)</f>
        <v>50378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15666</v>
      </c>
      <c r="H623" s="109">
        <f>F477</f>
        <v>15666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50378</v>
      </c>
      <c r="H627" s="109">
        <f>J477</f>
        <v>50378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304389</v>
      </c>
      <c r="H628" s="104">
        <f>SUM(F469)</f>
        <v>304389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317006</v>
      </c>
      <c r="H633" s="104">
        <f>SUM(F473)</f>
        <v>317006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50378</v>
      </c>
      <c r="H641" s="104">
        <f>SUM(G462)</f>
        <v>50378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50378</v>
      </c>
      <c r="H643" s="104">
        <f>SUM(I462)</f>
        <v>50378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9138</v>
      </c>
      <c r="H648" s="104">
        <f>L209+L227+L245</f>
        <v>9138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4264</v>
      </c>
      <c r="H650" s="104">
        <f>H599</f>
        <v>4264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2437</v>
      </c>
      <c r="H651" s="104">
        <f>I599</f>
        <v>2437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2437</v>
      </c>
      <c r="H652" s="104">
        <f>J599</f>
        <v>2437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133965</v>
      </c>
      <c r="G661" s="19">
        <f>(L230+L310+L360)</f>
        <v>81971</v>
      </c>
      <c r="H661" s="19">
        <f>(L248+L329+L361)</f>
        <v>101070</v>
      </c>
      <c r="I661" s="19">
        <f>SUM(F661:H661)</f>
        <v>317006</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4264</v>
      </c>
      <c r="G663" s="19">
        <f>(L227+L307)-(J227+J307)</f>
        <v>2437</v>
      </c>
      <c r="H663" s="19">
        <f>(L245+L326)-(J245+J326)</f>
        <v>2437</v>
      </c>
      <c r="I663" s="19">
        <f>SUM(F663:H663)</f>
        <v>9138</v>
      </c>
      <c r="J663"/>
      <c r="K663" s="13"/>
      <c r="L663" s="13"/>
      <c r="M663" s="9"/>
    </row>
    <row r="664" spans="1:13" s="3" customFormat="1" ht="12.2" customHeight="1" x14ac:dyDescent="0.15">
      <c r="A664" s="198" t="s">
        <v>129</v>
      </c>
      <c r="B664" s="169"/>
      <c r="C664" s="169"/>
      <c r="D664" s="169"/>
      <c r="E664" s="169"/>
      <c r="F664" s="199">
        <f>SUM(F576:F588)+SUM(H603:H605)+SUM(L612)</f>
        <v>121303</v>
      </c>
      <c r="G664" s="199">
        <f>SUM(G576:G588)+SUM(I603:I605)+L613</f>
        <v>74736</v>
      </c>
      <c r="H664" s="199">
        <f>SUM(H576:H588)+SUM(J603:J605)+L614</f>
        <v>93835</v>
      </c>
      <c r="I664" s="19">
        <f>SUM(F664:H664)</f>
        <v>289874</v>
      </c>
      <c r="J664" s="13"/>
      <c r="K664" s="13"/>
      <c r="L664" s="13"/>
      <c r="M664" s="9"/>
    </row>
    <row r="665" spans="1:13" s="3" customFormat="1" ht="12.2" customHeight="1" x14ac:dyDescent="0.15">
      <c r="A665" s="1" t="s">
        <v>130</v>
      </c>
      <c r="F665" s="19">
        <f>F661-SUM(F662:F664)</f>
        <v>8398</v>
      </c>
      <c r="G665" s="19">
        <f>G661-SUM(G662:G664)</f>
        <v>4798</v>
      </c>
      <c r="H665" s="19">
        <f>H661-SUM(H662:H664)</f>
        <v>4798</v>
      </c>
      <c r="I665" s="19">
        <f>I661-SUM(I662:I664)</f>
        <v>17994</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-8398</v>
      </c>
      <c r="G670" s="18">
        <v>-4798</v>
      </c>
      <c r="H670" s="18">
        <v>-4798</v>
      </c>
      <c r="I670" s="19">
        <f>SUM(F670:H670)</f>
        <v>-17994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87"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Windsor</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Windsor</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Windsor</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289874</v>
      </c>
      <c r="D5" s="20">
        <f>SUM('DOE25'!L198:L201)+SUM('DOE25'!L216:L219)+SUM('DOE25'!L234:L237)-F5-G5-H5</f>
        <v>289874</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11293.5</v>
      </c>
      <c r="D8" s="243"/>
      <c r="E8" s="20">
        <f>'DOE25'!L205+'DOE25'!L223+'DOE25'!L241-F8-G8-H8-D9-D11</f>
        <v>11293.5</v>
      </c>
      <c r="F8" s="244"/>
      <c r="G8" s="53">
        <f>'DOE25'!J205+'DOE25'!J223+'DOE25'!J241</f>
        <v>0</v>
      </c>
      <c r="H8" s="53">
        <f>'DOE25'!K205+'DOE25'!K223+'DOE25'!K241</f>
        <v>0</v>
      </c>
      <c r="I8" s="256"/>
    </row>
    <row r="9" spans="1:9" ht="14.25" x14ac:dyDescent="0.2">
      <c r="A9" s="32">
        <v>2310</v>
      </c>
      <c r="B9" s="185" t="s">
        <v>890</v>
      </c>
      <c r="C9" s="276">
        <f t="shared" si="0"/>
        <v>2346.5</v>
      </c>
      <c r="D9" s="244">
        <f>1000+957+41.5+180+168</f>
        <v>2346.5</v>
      </c>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4354</v>
      </c>
      <c r="D11" s="244">
        <v>4354</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9138</v>
      </c>
      <c r="D15" s="20">
        <f>'DOE25'!L209+'DOE25'!L227+'DOE25'!L245-F15-G15-H15</f>
        <v>9138</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305712.5</v>
      </c>
      <c r="E33" s="245">
        <f t="shared" si="1"/>
        <v>11293.5</v>
      </c>
      <c r="F33" s="245">
        <f t="shared" si="1"/>
        <v>0</v>
      </c>
      <c r="G33" s="245">
        <f t="shared" si="1"/>
        <v>0</v>
      </c>
      <c r="H33" s="245">
        <f t="shared" si="1"/>
        <v>0</v>
      </c>
      <c r="I33" s="245">
        <f t="shared" si="1"/>
        <v>0</v>
      </c>
    </row>
    <row r="35" spans="1:9" ht="12" thickBot="1" x14ac:dyDescent="0.25">
      <c r="B35" s="251" t="s">
        <v>831</v>
      </c>
      <c r="D35" s="252">
        <f>E33</f>
        <v>11293.5</v>
      </c>
      <c r="E35" s="248"/>
    </row>
    <row r="36" spans="1:9" ht="12" thickTop="1" x14ac:dyDescent="0.2">
      <c r="B36" t="s">
        <v>810</v>
      </c>
      <c r="D36" s="20">
        <f>D33</f>
        <v>305712.5</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6" sqref="A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Windsor</v>
      </c>
      <c r="B2" s="126">
        <f>'DOE25'!B2</f>
        <v>579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133965</v>
      </c>
      <c r="G4" s="303">
        <f>'DOE25'!L212+'DOE25'!L291</f>
        <v>133965</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133965</v>
      </c>
      <c r="E5" s="294"/>
      <c r="F5" s="312">
        <f>D5+E5</f>
        <v>133965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81971</v>
      </c>
      <c r="G24" s="303">
        <f>'DOE25'!L230+'DOE25'!L310</f>
        <v>81971</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81971</v>
      </c>
      <c r="E25" s="294"/>
      <c r="F25" s="307">
        <f>D25+E25</f>
        <v>81971</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101070</v>
      </c>
      <c r="G36" s="303">
        <f>'DOE25'!L248+'DOE25'!L329</f>
        <v>101070</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101070</v>
      </c>
      <c r="E37" s="294"/>
      <c r="F37" s="307">
        <f>D37+E37</f>
        <v>101070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Windsor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125192</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50378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24138</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149330</v>
      </c>
      <c r="D18" s="41">
        <f>SUM(D8:D17)</f>
        <v>0</v>
      </c>
      <c r="E18" s="41">
        <f>SUM(E8:E17)</f>
        <v>0</v>
      </c>
      <c r="F18" s="41">
        <f>SUM(F8:F17)</f>
        <v>0</v>
      </c>
      <c r="G18" s="41">
        <f>SUM(G8:G17)</f>
        <v>50378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133664</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133664</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50378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15666</v>
      </c>
      <c r="D49" s="24" t="s">
        <v>288</v>
      </c>
      <c r="E49" s="24" t="s">
        <v>288</v>
      </c>
      <c r="F49" s="24" t="s">
        <v>288</v>
      </c>
      <c r="G49" s="24" t="s">
        <v>288</v>
      </c>
      <c r="H49" s="124"/>
      <c r="I49" s="124"/>
    </row>
    <row r="50" spans="1:9" ht="12.75" thickTop="1" thickBot="1" x14ac:dyDescent="0.25">
      <c r="A50" s="38" t="s">
        <v>884</v>
      </c>
      <c r="B50" s="48"/>
      <c r="C50" s="41">
        <f>SUM(C34:C49)</f>
        <v>15666</v>
      </c>
      <c r="D50" s="41">
        <f>SUM(D34:D49)</f>
        <v>0</v>
      </c>
      <c r="E50" s="41">
        <f>SUM(E34:E49)</f>
        <v>0</v>
      </c>
      <c r="F50" s="41">
        <f>SUM(F34:F49)</f>
        <v>0</v>
      </c>
      <c r="G50" s="41">
        <f>SUM(G34:G49)</f>
        <v>50378</v>
      </c>
      <c r="H50" s="124"/>
      <c r="I50" s="124"/>
    </row>
    <row r="51" spans="1:9" ht="12" thickTop="1" x14ac:dyDescent="0.2">
      <c r="A51" s="38" t="s">
        <v>885</v>
      </c>
      <c r="B51" s="2"/>
      <c r="C51" s="41">
        <f>C50+C31</f>
        <v>149330</v>
      </c>
      <c r="D51" s="41">
        <f>D50+D31</f>
        <v>0</v>
      </c>
      <c r="E51" s="41">
        <f>E50+E31</f>
        <v>0</v>
      </c>
      <c r="F51" s="41">
        <f>F50+F31</f>
        <v>0</v>
      </c>
      <c r="G51" s="41">
        <f>G50+G31</f>
        <v>50378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171225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164</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164</v>
      </c>
      <c r="D62" s="130">
        <f>SUM(D57:D61)</f>
        <v>0</v>
      </c>
      <c r="E62" s="130">
        <f>SUM(E57:E61)</f>
        <v>0</v>
      </c>
      <c r="F62" s="130">
        <f>SUM(F57:F61)</f>
        <v>0</v>
      </c>
      <c r="G62" s="130">
        <f>SUM(G57:G61)</f>
        <v>0</v>
      </c>
      <c r="H62"/>
      <c r="I62"/>
    </row>
    <row r="63" spans="1:9" ht="12" thickTop="1" x14ac:dyDescent="0.2">
      <c r="A63" s="29" t="s">
        <v>175</v>
      </c>
      <c r="B63" s="6"/>
      <c r="C63" s="22">
        <f>C56+C62</f>
        <v>171389</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74720</v>
      </c>
      <c r="D66" s="24" t="s">
        <v>288</v>
      </c>
      <c r="E66" s="24" t="s">
        <v>288</v>
      </c>
      <c r="F66" s="24" t="s">
        <v>288</v>
      </c>
      <c r="G66" s="24" t="s">
        <v>288</v>
      </c>
      <c r="H66"/>
      <c r="I66"/>
    </row>
    <row r="67" spans="1:9" x14ac:dyDescent="0.2">
      <c r="A67" s="1" t="s">
        <v>770</v>
      </c>
      <c r="B67" s="6">
        <v>3112</v>
      </c>
      <c r="C67" s="95">
        <f>'DOE25'!F118</f>
        <v>58280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133000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133000</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304389</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289874</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289874</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17994</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9138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27132</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317006</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8" sqref="C4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Windsor</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289874</v>
      </c>
      <c r="D10" s="182">
        <f>ROUND((C10/$C$28)*100,1)</f>
        <v>91.4</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17994</v>
      </c>
      <c r="D17" s="182">
        <f t="shared" si="0"/>
        <v>5.7</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9138</v>
      </c>
      <c r="D21" s="182">
        <f t="shared" si="0"/>
        <v>2.9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317006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317006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171225</v>
      </c>
      <c r="D35" s="182">
        <f t="shared" ref="D35:D40" si="1">ROUND((C35/$C$41)*100,1)</f>
        <v>56.3</v>
      </c>
    </row>
    <row r="36" spans="1:4" x14ac:dyDescent="0.2">
      <c r="B36" s="185" t="s">
        <v>739</v>
      </c>
      <c r="C36" s="179">
        <f>SUM('DOE25'!F112:J112)-SUM('DOE25'!G97:G110)+('DOE25'!F175+'DOE25'!F176+'DOE25'!I175+'DOE25'!I176)-C35</f>
        <v>164</v>
      </c>
      <c r="D36" s="182">
        <f t="shared" si="1"/>
        <v>0.1</v>
      </c>
    </row>
    <row r="37" spans="1:4" x14ac:dyDescent="0.2">
      <c r="A37" s="183" t="s">
        <v>835</v>
      </c>
      <c r="B37" s="185" t="s">
        <v>728</v>
      </c>
      <c r="C37" s="179">
        <f>ROUND('DOE25'!F117+'DOE25'!F118,0)</f>
        <v>133000</v>
      </c>
      <c r="D37" s="182">
        <f t="shared" si="1"/>
        <v>43.7</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304389</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P31" sqref="P31:Z31"/>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Windsor</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2020-11-20T16:54:19Z</cp:lastPrinted>
  <dcterms:created xsi:type="dcterms:W3CDTF">1997-12-04T19:04:30Z</dcterms:created>
  <dcterms:modified xsi:type="dcterms:W3CDTF">2020-11-20T16:54:27Z</dcterms:modified>
</cp:coreProperties>
</file>