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92" i="1" l="1"/>
  <c r="H209" i="1"/>
  <c r="F118" i="1"/>
  <c r="F57"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G62" i="2"/>
  <c r="I170" i="1"/>
  <c r="G477" i="1"/>
  <c r="F258" i="1" l="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H665" i="1" s="1"/>
  <c r="H668" i="1" s="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H649" i="1"/>
  <c r="J653" i="1"/>
  <c r="G572" i="1"/>
  <c r="I435" i="1"/>
  <c r="G435" i="1"/>
  <c r="I664" i="1"/>
  <c r="C81" i="2" l="1"/>
  <c r="F51" i="2"/>
  <c r="I36" i="14"/>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<sst xmlns="http://schemas.openxmlformats.org/spreadsheetml/2006/main" count="5570" uniqueCount="1673">
  <si>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</si>
  <si>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</si>
  <si>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</si>
  <si>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</si>
  <si>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</si>
  <si>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</si>
  <si>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</si>
  <si>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</si>
  <si>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</si>
  <si>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</si>
  <si>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</si>
  <si>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</si>
  <si>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</si>
  <si>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</si>
  <si>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</si>
  <si>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</si>
  <si>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</si>
  <si>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</si>
  <si>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</si>
  <si>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</si>
  <si>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</si>
  <si>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</si>
  <si>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</si>
  <si>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</si>
  <si>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</si>
  <si>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</si>
  <si>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</si>
  <si>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</si>
  <si>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</si>
  <si>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</si>
  <si>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</si>
  <si>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</si>
  <si>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</si>
  <si>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</si>
  <si>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</si>
  <si>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</si>
  <si>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</si>
  <si>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</si>
  <si>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</si>
  <si>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</si>
  <si>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</si>
  <si>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</si>
  <si>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</si>
  <si>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</si>
  <si>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</si>
  <si>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</si>
  <si>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</si>
  <si>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</si>
  <si>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</si>
  <si>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</si>
  <si>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</si>
  <si>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</si>
  <si>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</si>
  <si>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</si>
  <si>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</si>
  <si>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</si>
  <si>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</si>
  <si>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</si>
  <si>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</si>
  <si>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</si>
  <si>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</si>
  <si>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</si>
  <si>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</si>
  <si>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</si>
  <si>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</si>
  <si>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</si>
  <si>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</si>
  <si>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</si>
  <si>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</si>
  <si>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</si>
  <si>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</si>
  <si>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</si>
  <si>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</si>
  <si>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</si>
  <si>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</si>
  <si>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</si>
  <si>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</si>
  <si>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</si>
  <si>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</si>
  <si>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</si>
  <si>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</si>
  <si>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</si>
  <si>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</si>
  <si>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</si>
  <si>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</si>
  <si>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</si>
  <si>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</si>
  <si>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</si>
  <si>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</si>
  <si>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</si>
  <si>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</si>
  <si>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</si>
  <si>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</si>
  <si>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</si>
  <si>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</si>
  <si>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</si>
  <si>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</si>
  <si>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</si>
  <si>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</si>
  <si>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</si>
  <si>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</si>
  <si>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</si>
  <si>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</si>
  <si>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</si>
  <si>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</si>
  <si>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</si>
  <si>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</si>
  <si>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</si>
  <si>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</si>
  <si>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</si>
  <si>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</si>
  <si>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</si>
  <si>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</si>
  <si>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</si>
  <si>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</si>
  <si>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</si>
  <si>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</si>
  <si>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</si>
  <si>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</si>
  <si>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</si>
  <si>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</si>
  <si>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</si>
  <si>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</si>
  <si>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</si>
  <si>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</si>
  <si>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</si>
  <si>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</si>
  <si>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</si>
  <si>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</si>
  <si>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</si>
  <si>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</si>
  <si>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</si>
  <si>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</si>
  <si>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</si>
  <si>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</si>
  <si>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</si>
  <si>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</si>
  <si>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</si>
  <si>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</si>
  <si>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</si>
  <si>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</si>
  <si>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</si>
  <si>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</si>
  <si>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</si>
  <si>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</si>
  <si>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</si>
  <si>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</si>
  <si>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</si>
  <si>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</si>
  <si>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</si>
  <si>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</si>
  <si>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</si>
  <si>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</si>
  <si>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</si>
  <si>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</si>
  <si>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</si>
  <si>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</si>
  <si>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</si>
  <si>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</si>
  <si>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</si>
  <si>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</si>
  <si>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</si>
  <si>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</si>
  <si>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</si>
  <si>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</si>
  <si>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</si>
  <si>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</si>
  <si>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</si>
  <si>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</si>
  <si>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</si>
  <si>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</si>
  <si>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</si>
  <si>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</si>
  <si>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</si>
  <si>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</si>
  <si>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</si>
  <si>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</si>
  <si>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</si>
  <si>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</si>
  <si>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</si>
  <si>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</si>
  <si>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</si>
  <si>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</si>
  <si>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</si>
  <si>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</si>
  <si>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</si>
  <si>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</si>
  <si>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</si>
  <si>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</si>
  <si>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</si>
  <si>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</si>
  <si>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</si>
  <si>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</si>
  <si>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</si>
  <si>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</si>
  <si>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</si>
  <si>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</si>
  <si>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</si>
  <si>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</si>
  <si>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</si>
  <si>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</si>
  <si>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</si>
  <si>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</si>
  <si>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</si>
  <si>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</si>
  <si>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</si>
  <si>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</si>
  <si>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</si>
  <si>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</si>
  <si>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</si>
  <si>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</si>
  <si>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</si>
  <si>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</si>
  <si>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</si>
  <si>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</si>
  <si>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</si>
  <si>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</si>
  <si>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</si>
  <si>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</si>
  <si>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</si>
  <si>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</si>
  <si>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</si>
  <si>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</si>
  <si>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</si>
  <si>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</si>
  <si>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</si>
  <si>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</si>
  <si>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</si>
  <si>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</si>
  <si>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</si>
  <si>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</si>
  <si>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</si>
  <si>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</si>
  <si>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</si>
  <si>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</si>
  <si>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</si>
  <si>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</si>
  <si>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</si>
  <si>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</si>
  <si>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</si>
  <si>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</si>
  <si>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</si>
  <si>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</si>
  <si>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</si>
  <si>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</si>
  <si>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</si>
  <si>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</si>
  <si>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</si>
  <si>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</si>
  <si>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</si>
  <si>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</si>
  <si>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</si>
  <si>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</si>
  <si>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</si>
  <si>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</si>
  <si>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</si>
  <si>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</si>
  <si>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</si>
  <si>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</si>
  <si>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</si>
  <si>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</si>
  <si>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</si>
  <si>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</si>
  <si>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</si>
  <si>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</si>
  <si>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</si>
  <si>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</si>
  <si>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</si>
  <si>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</si>
  <si>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</si>
  <si>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</si>
  <si>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</si>
  <si>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</si>
  <si>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</si>
  <si>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</si>
  <si>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</si>
  <si>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</si>
  <si>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</si>
  <si>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</si>
  <si>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</si>
  <si>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</si>
  <si>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</si>
  <si>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</si>
  <si>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</si>
  <si>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</si>
  <si>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</si>
  <si>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</si>
  <si>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</si>
  <si>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</si>
  <si>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</si>
  <si>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</si>
  <si>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</si>
  <si>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</si>
  <si>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</si>
  <si>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</si>
  <si>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</si>
  <si>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</si>
  <si>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</si>
  <si>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</si>
  <si>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</si>
  <si>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</si>
  <si>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</si>
  <si>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</si>
  <si>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</si>
  <si>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</si>
  <si>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</si>
  <si>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</si>
  <si>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</si>
  <si>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</si>
  <si>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</si>
  <si>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</si>
  <si>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</si>
  <si>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</si>
  <si>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</si>
  <si>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</si>
  <si>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</si>
  <si>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</si>
  <si>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</si>
  <si>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</si>
  <si>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</si>
  <si>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</si>
  <si>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</si>
  <si>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</si>
  <si>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</si>
  <si>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</si>
  <si>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</si>
  <si>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</si>
  <si>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</si>
  <si>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</si>
  <si>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</si>
  <si>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</si>
  <si>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</si>
  <si>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</si>
  <si>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</si>
  <si>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</si>
  <si>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</si>
  <si>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</si>
  <si>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</si>
  <si>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</si>
  <si>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</si>
  <si>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</si>
  <si>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</si>
  <si>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</si>
  <si>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</si>
  <si>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</si>
  <si>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</si>
  <si>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</si>
  <si>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</si>
  <si>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</si>
  <si>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</si>
  <si>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</si>
  <si>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</si>
  <si>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</si>
  <si>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</si>
  <si>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</si>
  <si>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</si>
  <si>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</si>
  <si>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</si>
  <si>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</si>
  <si>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</si>
  <si>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</si>
  <si>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</si>
  <si>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</si>
  <si>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</si>
  <si>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</si>
  <si>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</si>
  <si>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</si>
  <si>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</si>
  <si>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</si>
  <si>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</si>
  <si>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</si>
  <si>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</si>
  <si>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</si>
  <si>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</si>
  <si>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</si>
  <si>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</si>
  <si>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</si>
  <si>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</si>
  <si>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</si>
  <si>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</si>
  <si>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</si>
  <si>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</si>
  <si>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</si>
  <si>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</si>
  <si>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</si>
  <si>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</si>
  <si>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</si>
  <si>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</si>
  <si>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</si>
  <si>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</si>
  <si>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</si>
  <si>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</si>
  <si>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</si>
  <si>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</si>
  <si>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</si>
  <si>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</si>
  <si>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</si>
  <si>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</si>
  <si>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</si>
  <si>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</si>
  <si>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</si>
  <si>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</si>
  <si>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</si>
  <si>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</si>
  <si>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</si>
  <si>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</si>
  <si>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</si>
  <si>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</si>
  <si>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</si>
  <si>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</si>
  <si>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</si>
  <si>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</si>
  <si>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</si>
  <si>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</si>
  <si>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</si>
  <si>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</si>
  <si>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</si>
  <si>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</si>
  <si>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</si>
  <si>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</si>
  <si>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</si>
  <si>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</si>
  <si>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</si>
  <si>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</si>
  <si>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</si>
  <si>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</si>
  <si>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</si>
  <si>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</si>
  <si>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</si>
  <si>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</si>
  <si>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</si>
  <si>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</si>
  <si>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</si>
  <si>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</si>
  <si>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</si>
  <si>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</si>
  <si>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</si>
  <si>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</si>
  <si>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</si>
  <si>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</si>
  <si>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</si>
  <si>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</si>
  <si>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</si>
  <si>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</si>
  <si>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</si>
  <si>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</si>
  <si>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</si>
  <si>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</si>
  <si>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</si>
  <si>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</si>
  <si>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</si>
  <si>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</si>
  <si>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</si>
  <si>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</si>
  <si>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</si>
  <si>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</si>
  <si>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</si>
  <si>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</si>
  <si>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</si>
  <si>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</si>
  <si>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</si>
  <si>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</si>
  <si>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</si>
  <si>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</si>
  <si>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</si>
  <si>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</si>
  <si>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</si>
  <si>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</si>
  <si>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</si>
  <si>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</si>
  <si>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</si>
  <si>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</si>
  <si>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</si>
  <si>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</si>
  <si>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</si>
  <si>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</si>
  <si>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</si>
  <si>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</si>
  <si>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</si>
  <si>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</si>
  <si>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</si>
  <si>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</si>
  <si>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</si>
  <si>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</si>
  <si>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</si>
  <si>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</si>
  <si>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</si>
  <si>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</si>
  <si>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</si>
  <si>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</si>
  <si>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</si>
  <si>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</si>
  <si>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</si>
  <si>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</si>
  <si>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</si>
  <si>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</si>
  <si>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</si>
  <si>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</si>
  <si>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</si>
  <si>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</si>
  <si>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</si>
  <si>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</si>
  <si>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</si>
  <si>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</si>
  <si>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</si>
  <si>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</si>
  <si>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</si>
  <si>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</si>
  <si>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</si>
  <si>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</si>
  <si>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</si>
  <si>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</si>
  <si>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</si>
  <si>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</si>
  <si>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</si>
  <si>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</si>
  <si>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</si>
  <si>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</si>
  <si>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</si>
  <si>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</si>
  <si>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</si>
  <si>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</si>
  <si>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</si>
  <si>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</si>
  <si>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</si>
  <si>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</si>
  <si>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</si>
  <si>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</si>
  <si>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</si>
  <si>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</si>
  <si>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</si>
  <si>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</si>
  <si>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</si>
  <si>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</si>
  <si>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</si>
  <si>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</si>
  <si>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</si>
  <si>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</si>
  <si>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</si>
  <si>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</si>
  <si>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</si>
  <si>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</si>
  <si>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</si>
  <si>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</si>
  <si>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</si>
  <si>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</si>
  <si>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</si>
  <si>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</si>
  <si>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</si>
  <si>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</si>
  <si>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</si>
  <si>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</si>
  <si>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</si>
  <si>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</si>
  <si>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</si>
  <si>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</si>
  <si>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</si>
  <si>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</si>
  <si>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</si>
  <si>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</si>
  <si>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</si>
  <si>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</si>
  <si>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</si>
  <si>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</si>
  <si>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</si>
  <si>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</si>
  <si>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</si>
  <si>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</si>
  <si>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</si>
  <si>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</si>
  <si>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</si>
  <si>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</si>
  <si>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</si>
  <si>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</si>
  <si>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</si>
  <si>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</si>
  <si>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</si>
  <si>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</si>
  <si>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</si>
  <si>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</si>
  <si>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</si>
  <si>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</si>
  <si>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</si>
  <si>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</si>
  <si>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</si>
  <si>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</si>
  <si>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</si>
  <si>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</si>
  <si>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</si>
  <si>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</si>
  <si>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</si>
  <si>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</si>
  <si>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</si>
  <si>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</si>
  <si>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</si>
  <si>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</si>
  <si>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</si>
  <si>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</si>
  <si>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</si>
  <si>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</si>
  <si>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</si>
  <si>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</si>
  <si>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</si>
  <si>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</si>
  <si>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</si>
  <si>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</si>
  <si>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</si>
  <si>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</si>
  <si>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</si>
  <si>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</si>
  <si>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</si>
  <si>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</si>
  <si>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</si>
  <si>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</si>
  <si>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</si>
  <si>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</si>
  <si>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</si>
  <si>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</si>
  <si>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</si>
  <si>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</si>
  <si>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</si>
  <si>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</si>
  <si>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</si>
  <si>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</si>
  <si>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</si>
  <si>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</si>
  <si>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</si>
  <si>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</si>
  <si>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</si>
  <si>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</si>
  <si>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</si>
  <si>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</si>
  <si>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</si>
  <si>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</si>
  <si>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</si>
  <si>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</si>
  <si>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</si>
  <si>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</si>
  <si>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</si>
  <si>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</si>
  <si>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</si>
  <si>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</si>
  <si>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</si>
  <si>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</si>
  <si>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</si>
  <si>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</si>
  <si>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</si>
  <si>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</si>
  <si>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</si>
  <si>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</si>
  <si>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</si>
  <si>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</si>
  <si>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</si>
  <si>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</si>
  <si>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</si>
  <si>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</si>
  <si>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</si>
  <si>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</si>
  <si>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</si>
  <si>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</si>
  <si>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</si>
  <si>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</si>
  <si>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</si>
  <si>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</si>
  <si>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</si>
  <si>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</si>
  <si>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</si>
  <si>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</si>
  <si>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</si>
  <si>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</si>
  <si>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</si>
  <si>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</si>
  <si>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</si>
  <si>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</si>
  <si>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</si>
  <si>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</si>
  <si>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</si>
  <si>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</si>
  <si>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</si>
  <si>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</si>
  <si>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</si>
  <si>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</si>
  <si>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</si>
  <si>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</si>
  <si>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</si>
  <si>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</si>
  <si>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</si>
  <si>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</si>
  <si>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</si>
  <si>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</si>
  <si>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</si>
  <si>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</si>
  <si>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</si>
  <si>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</si>
  <si>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</si>
  <si>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</si>
  <si>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</si>
  <si>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</si>
  <si>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</si>
  <si>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</si>
  <si>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</si>
  <si>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</si>
  <si>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</si>
  <si>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</si>
  <si>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</si>
  <si>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</si>
  <si>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</si>
  <si>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</si>
  <si>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</si>
  <si>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</si>
  <si>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</si>
  <si>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</si>
  <si>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</si>
  <si>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</si>
  <si>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</si>
  <si>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</si>
  <si>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</si>
  <si>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</si>
  <si>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</si>
  <si>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</si>
  <si>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</si>
  <si>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</si>
  <si>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</si>
  <si>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</si>
  <si>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</si>
  <si>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</si>
  <si>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</si>
  <si>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</si>
  <si>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</si>
  <si>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</si>
  <si>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</si>
  <si>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</si>
  <si>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</si>
  <si>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</si>
  <si>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</si>
  <si>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</si>
  <si>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</si>
  <si>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</si>
  <si>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</si>
  <si>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</si>
  <si>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</si>
  <si>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</si>
  <si>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</si>
  <si>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</si>
  <si>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</si>
  <si>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</si>
  <si>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</si>
  <si>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</si>
  <si>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</si>
  <si>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</si>
  <si>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</si>
  <si>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</si>
  <si>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</si>
  <si>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</si>
  <si>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</si>
  <si>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</si>
  <si>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</si>
  <si>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</si>
  <si>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</si>
  <si>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</si>
  <si>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</si>
  <si>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</si>
  <si>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</si>
  <si>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</si>
  <si>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</si>
  <si>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</si>
  <si>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</si>
  <si>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</si>
  <si>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</si>
  <si>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</si>
  <si>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</si>
  <si>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</si>
  <si>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</si>
  <si>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</si>
  <si>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</si>
  <si>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</si>
  <si>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</si>
  <si>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</si>
  <si>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</si>
  <si>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</si>
  <si>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</si>
  <si>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</si>
  <si>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</si>
  <si>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</si>
  <si>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</si>
  <si>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</si>
  <si>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</si>
  <si>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</si>
  <si>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</si>
  <si>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</si>
  <si>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</si>
  <si>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</si>
  <si>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</si>
  <si>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</si>
  <si>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</si>
  <si>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</si>
  <si>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</si>
  <si>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</si>
  <si>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</si>
  <si>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</si>
  <si>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</si>
  <si>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</si>
  <si>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</si>
  <si>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</si>
  <si>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</si>
  <si>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</si>
  <si>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</si>
  <si>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</si>
  <si>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</si>
  <si>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</si>
  <si>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</si>
  <si>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</si>
  <si>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</si>
  <si>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</si>
  <si>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</si>
  <si>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</si>
  <si>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</si>
  <si>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</si>
  <si>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</si>
  <si>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</si>
  <si>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</si>
  <si>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</si>
  <si>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</si>
  <si>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</si>
  <si>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</si>
  <si>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</si>
  <si>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</si>
  <si>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</si>
  <si>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</si>
  <si>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</si>
  <si>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</si>
  <si>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</si>
  <si>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</si>
  <si>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</si>
  <si>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</si>
  <si>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</si>
  <si>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</si>
  <si>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</si>
  <si>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</si>
  <si>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</si>
  <si>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</si>
  <si>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</si>
  <si>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</si>
  <si>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</si>
  <si>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</si>
  <si>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</si>
  <si>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</si>
  <si>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</si>
  <si>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</si>
  <si>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</si>
  <si>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</si>
  <si>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</si>
  <si>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</si>
  <si>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</si>
  <si>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</si>
  <si>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</si>
  <si>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</si>
  <si>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</si>
  <si>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</si>
  <si>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</si>
  <si>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</si>
  <si>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</si>
  <si>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</si>
  <si>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</si>
  <si>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</si>
  <si>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</si>
  <si>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</si>
  <si>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</si>
  <si>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</si>
  <si>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</si>
  <si>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</si>
  <si>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</si>
  <si>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</si>
  <si>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</si>
  <si>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</si>
  <si>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</si>
  <si>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</si>
  <si>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</si>
  <si>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</si>
  <si>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</si>
  <si>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</si>
  <si>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</si>
  <si>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</si>
  <si>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</si>
  <si>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</si>
  <si>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</si>
  <si>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</si>
  <si>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</si>
  <si>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</si>
  <si>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</si>
  <si>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</si>
  <si>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</si>
  <si>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</si>
  <si>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</si>
  <si>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</si>
  <si>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</si>
  <si>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</si>
  <si>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</si>
  <si>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</si>
  <si>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</si>
  <si>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</si>
  <si>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</si>
  <si>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</si>
  <si>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</si>
  <si>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</si>
  <si>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</si>
  <si>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</si>
  <si>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</si>
  <si>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</si>
  <si>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</si>
  <si>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</si>
  <si>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</si>
  <si>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</si>
  <si>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</si>
  <si>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</si>
  <si>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</si>
  <si>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</si>
  <si>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</si>
  <si>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</si>
  <si>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</si>
  <si>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</si>
  <si>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</si>
  <si>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</si>
  <si>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</si>
  <si>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</si>
  <si>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</si>
  <si>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</si>
  <si>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</si>
  <si>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</si>
  <si>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</si>
  <si>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</si>
  <si>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</si>
  <si>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</si>
  <si>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</si>
  <si>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</si>
  <si>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</si>
  <si>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</si>
  <si>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</si>
  <si>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</si>
  <si>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</si>
  <si>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</si>
  <si>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</si>
  <si>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</si>
  <si>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</si>
  <si>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</si>
  <si>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</si>
  <si>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</si>
  <si>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</si>
  <si>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</si>
  <si>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</si>
  <si>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</si>
  <si>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</si>
  <si>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</si>
  <si>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</si>
  <si>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</si>
  <si>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</si>
  <si>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</si>
  <si>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</si>
  <si>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</si>
  <si>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</si>
  <si>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</si>
  <si>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</si>
  <si>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</si>
  <si>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</si>
  <si>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</si>
  <si>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</si>
  <si>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</si>
  <si>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</si>
  <si>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</si>
  <si>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</si>
  <si>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</si>
  <si>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</si>
  <si>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</si>
  <si>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</si>
  <si>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</si>
  <si>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</si>
  <si>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</si>
  <si>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</si>
  <si>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</si>
  <si>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</si>
  <si>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</si>
  <si>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</si>
  <si>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</si>
  <si>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</si>
  <si>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</si>
  <si>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</si>
  <si>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</si>
  <si>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</si>
  <si>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</si>
  <si>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</si>
  <si>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</si>
  <si>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</si>
  <si>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</si>
  <si>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</si>
  <si>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</si>
  <si>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</si>
  <si>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</si>
  <si>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</si>
  <si>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</si>
  <si>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</si>
  <si>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</si>
  <si>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</si>
  <si>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</si>
  <si>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</si>
  <si>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</si>
  <si>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</si>
  <si>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</si>
  <si>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</si>
  <si>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</si>
  <si>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</si>
  <si>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</si>
  <si>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</si>
  <si>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</si>
  <si>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</si>
  <si>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</si>
  <si>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</si>
  <si>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</si>
  <si>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</si>
  <si>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</si>
  <si>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</si>
  <si>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</si>
  <si>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</si>
  <si>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</si>
  <si>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</si>
  <si>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</si>
  <si>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</si>
  <si>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</si>
  <si>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</si>
  <si>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</si>
  <si>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</si>
  <si>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</si>
  <si>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</si>
  <si>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</si>
  <si>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</si>
  <si>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</si>
  <si>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</si>
  <si>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</si>
  <si>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</si>
  <si>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</si>
  <si>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</si>
  <si>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</si>
  <si>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</si>
  <si>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</si>
  <si>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</si>
  <si>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</si>
  <si>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</si>
  <si>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</si>
  <si>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</si>
  <si>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</si>
  <si>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</si>
  <si>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</si>
  <si>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</si>
  <si>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</si>
  <si>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</si>
  <si>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</si>
  <si>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</si>
  <si>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</si>
  <si>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</si>
  <si>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</si>
  <si>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</si>
  <si>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</si>
  <si>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</si>
  <si>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</si>
  <si>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</si>
  <si>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</si>
  <si>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</si>
  <si>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</si>
  <si>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</si>
  <si>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</si>
  <si>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</si>
  <si>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</si>
  <si>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</si>
  <si>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</si>
  <si>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</si>
  <si>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</si>
  <si>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</si>
  <si>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</si>
  <si>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</si>
  <si>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</si>
  <si>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</si>
  <si>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</si>
  <si>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</si>
  <si>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</si>
  <si>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</si>
  <si>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</si>
  <si>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</si>
  <si>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</si>
  <si>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</si>
  <si>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</si>
  <si>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</si>
  <si>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</si>
  <si>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</si>
  <si>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</si>
  <si>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</si>
  <si>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</si>
  <si>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</si>
  <si>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</si>
  <si>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</si>
  <si>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</si>
  <si>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</si>
  <si>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</si>
  <si>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</si>
  <si>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</si>
  <si>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</si>
  <si>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</si>
  <si>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</si>
  <si>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</si>
  <si>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</si>
  <si>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</si>
  <si>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</si>
  <si>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</si>
  <si>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</si>
  <si>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</si>
  <si>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</si>
  <si>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</si>
  <si>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</si>
  <si>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</si>
  <si>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</si>
  <si>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</si>
  <si>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</si>
  <si>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</si>
  <si>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</si>
  <si>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</si>
  <si>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</si>
  <si>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</si>
  <si>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</si>
  <si>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</si>
  <si>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</si>
  <si>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</si>
  <si>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</si>
  <si>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</si>
  <si>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</si>
  <si>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</si>
  <si>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</si>
  <si>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</si>
  <si>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</si>
  <si>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</si>
  <si>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</si>
  <si>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</si>
  <si>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</si>
  <si>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</si>
  <si>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</si>
  <si>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</si>
  <si>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</si>
  <si>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</si>
  <si>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</si>
  <si>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</si>
  <si>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</si>
  <si>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</si>
  <si>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</si>
  <si>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</si>
  <si>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</si>
  <si>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</si>
  <si>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</si>
  <si>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</si>
  <si>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</si>
  <si>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</si>
  <si>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</si>
  <si>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</si>
  <si>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</si>
  <si>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</si>
  <si>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</si>
  <si>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</si>
  <si>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</si>
  <si>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</si>
  <si>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</si>
  <si>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</si>
  <si>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</si>
  <si>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</si>
  <si>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</si>
  <si>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</si>
  <si>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</si>
  <si>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</si>
  <si>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</si>
  <si>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</si>
  <si>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</si>
  <si>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</si>
  <si>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</si>
  <si>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</si>
  <si>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</si>
  <si>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</si>
  <si>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</si>
  <si>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</si>
  <si>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</si>
  <si>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</si>
  <si>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</si>
  <si>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</si>
  <si>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</si>
  <si>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</si>
  <si>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</si>
  <si>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</si>
  <si>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</si>
  <si>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</si>
  <si>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</si>
  <si>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</si>
  <si>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</si>
  <si>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</si>
  <si>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</si>
  <si>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</si>
  <si>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</si>
  <si>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</si>
  <si>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</si>
  <si>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</si>
  <si>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</si>
  <si>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</si>
  <si>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</si>
  <si>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</si>
  <si>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</si>
  <si>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</si>
  <si>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</si>
  <si>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</si>
  <si>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</si>
  <si>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</si>
  <si>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</si>
  <si>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</si>
  <si>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</si>
  <si>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</si>
  <si>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</si>
  <si>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</si>
  <si>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</si>
  <si>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</si>
  <si>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</si>
  <si>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</si>
  <si>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</si>
  <si>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</si>
  <si>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</si>
  <si>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</si>
  <si>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</si>
  <si>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</si>
  <si>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</si>
  <si>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</si>
  <si>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</si>
  <si>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</si>
  <si>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</si>
  <si>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</si>
  <si>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</si>
  <si>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</si>
  <si>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</si>
  <si>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</si>
  <si>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</si>
  <si>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</si>
  <si>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</si>
  <si>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</si>
  <si>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</si>
  <si>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</si>
  <si>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</si>
  <si>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</si>
  <si>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</si>
  <si>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</si>
  <si>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</si>
  <si>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</si>
  <si>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</si>
  <si>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</si>
  <si>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</si>
  <si>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</si>
  <si>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</si>
  <si>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</si>
  <si>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</si>
  <si>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</si>
  <si>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</si>
  <si>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</si>
  <si>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</si>
  <si>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</si>
  <si>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</si>
  <si>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</si>
  <si>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</si>
  <si>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</si>
  <si>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</si>
  <si>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</si>
  <si>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</si>
  <si>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</si>
  <si>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</si>
  <si>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</si>
  <si>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</si>
  <si>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</si>
  <si>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</si>
  <si>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</si>
  <si>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</si>
  <si>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</si>
  <si>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</si>
  <si>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</si>
  <si>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</si>
  <si>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</si>
  <si>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</si>
  <si>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</si>
  <si>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</si>
  <si>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</si>
  <si>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</si>
  <si>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</si>
  <si>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</si>
  <si>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</si>
  <si>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</si>
  <si>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</si>
  <si>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</si>
  <si>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</si>
  <si>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</si>
  <si>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</si>
  <si>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</si>
  <si>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</si>
  <si>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</si>
  <si>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</si>
  <si>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</si>
  <si>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</si>
  <si>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</si>
  <si>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</si>
  <si>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</si>
  <si>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</si>
  <si>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</si>
  <si>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</si>
  <si>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</si>
  <si>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</si>
  <si>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</si>
  <si>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</si>
  <si>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</si>
  <si>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</si>
  <si>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</si>
  <si>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</si>
  <si>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</si>
  <si>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</si>
  <si>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</si>
  <si>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</si>
  <si>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</si>
  <si>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</si>
  <si>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</si>
  <si>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</si>
  <si>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</si>
  <si>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</si>
  <si>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</si>
  <si>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</si>
  <si>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</si>
  <si>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</si>
  <si>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</si>
  <si>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</si>
  <si>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</si>
  <si>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</si>
  <si>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</si>
  <si>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</si>
  <si>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</si>
  <si>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</si>
  <si>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</si>
  <si>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</si>
  <si>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</si>
  <si>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</si>
  <si>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</si>
  <si>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</si>
  <si>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</si>
  <si>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</si>
  <si>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</si>
  <si>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</si>
  <si>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</si>
  <si>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</si>
  <si>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</si>
  <si>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</si>
  <si>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</si>
  <si>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</si>
  <si>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</si>
  <si>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</si>
  <si>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</si>
  <si>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</si>
  <si>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</si>
  <si>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</si>
  <si>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</si>
  <si>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</si>
  <si>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</si>
  <si>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</si>
  <si>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</si>
  <si>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</si>
  <si>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</si>
  <si>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</si>
  <si>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</si>
  <si>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</si>
  <si>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</si>
  <si>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</si>
  <si>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</si>
  <si>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</si>
  <si>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</si>
  <si>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</si>
  <si>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</si>
  <si>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</si>
  <si>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</si>
  <si>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</si>
  <si>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</si>
  <si>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</si>
  <si>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</si>
  <si>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</si>
  <si>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</si>
  <si>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</si>
  <si>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</si>
  <si>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</si>
  <si>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</si>
  <si>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</si>
  <si>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</si>
  <si>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</si>
  <si>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</si>
  <si>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</si>
  <si>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</si>
  <si>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</si>
  <si>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</si>
  <si>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</si>
  <si>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</si>
  <si>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</si>
  <si>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</si>
  <si>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</si>
  <si>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</si>
  <si>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</si>
  <si>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</si>
  <si>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</si>
  <si>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</si>
  <si>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</si>
  <si>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</si>
  <si>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</si>
  <si>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</si>
  <si>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</si>
  <si>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</si>
  <si>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</si>
  <si>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</si>
  <si>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</si>
  <si>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</si>
  <si>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</si>
  <si>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</si>
  <si>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</si>
  <si>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</si>
  <si>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</si>
  <si>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</si>
  <si>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</si>
  <si>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</si>
  <si>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</si>
  <si>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</si>
  <si>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</si>
  <si>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</si>
  <si>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</si>
  <si>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</si>
  <si>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</si>
  <si>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</si>
  <si>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</si>
  <si>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</si>
  <si>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</si>
  <si>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</si>
  <si>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</si>
  <si>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</si>
  <si>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</si>
  <si>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</si>
  <si>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</si>
  <si>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</si>
  <si>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</si>
  <si>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</si>
  <si>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</si>
  <si>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</si>
  <si>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</si>
  <si>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</si>
  <si>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</si>
  <si>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</si>
  <si>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</si>
  <si>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</si>
  <si>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</si>
  <si>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</si>
  <si>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</si>
  <si>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</si>
  <si>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</si>
  <si>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</si>
  <si>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</si>
  <si>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</si>
  <si>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</si>
  <si>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</si>
  <si>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</si>
  <si>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</si>
  <si>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</si>
  <si>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</si>
  <si>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</si>
  <si>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</si>
  <si>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</si>
  <si>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</si>
  <si>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</si>
  <si>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</si>
  <si>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</si>
  <si>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</si>
  <si>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</si>
  <si>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</si>
  <si>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</si>
  <si>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</si>
  <si>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</si>
  <si>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</si>
  <si>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</si>
  <si>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</si>
  <si>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</si>
  <si>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</si>
  <si>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</si>
  <si>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</si>
  <si>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</si>
  <si>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</si>
  <si>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</si>
  <si>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</si>
  <si>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</si>
  <si>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</si>
  <si>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</si>
  <si>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</si>
  <si>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</si>
  <si>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</si>
  <si>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</si>
  <si>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</si>
  <si>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</si>
  <si>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</si>
  <si>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</si>
  <si>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</si>
  <si>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</si>
  <si>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</si>
  <si>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</si>
  <si>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</si>
  <si>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</si>
  <si>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</si>
  <si>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</si>
  <si>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</si>
  <si>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</si>
  <si>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</si>
  <si>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</si>
  <si>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</si>
  <si>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</si>
  <si>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</si>
  <si>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</si>
  <si>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</si>
  <si>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</si>
  <si>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</si>
  <si>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</si>
  <si>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</si>
  <si>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</si>
  <si>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</si>
  <si>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</si>
  <si>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</si>
  <si>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</si>
  <si>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</si>
  <si>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</si>
  <si>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</si>
  <si>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</si>
  <si>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</si>
  <si>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</si>
  <si>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</si>
  <si>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</si>
  <si>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</si>
  <si>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</si>
  <si>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</si>
  <si>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</si>
  <si>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</si>
  <si>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</si>
  <si>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</si>
  <si>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</si>
  <si>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</si>
  <si>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</si>
  <si>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</si>
  <si>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</si>
  <si>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</si>
  <si>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</si>
  <si>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</si>
  <si>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</si>
  <si>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</si>
  <si>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</si>
  <si>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</si>
  <si>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</si>
  <si>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</si>
  <si>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</si>
  <si>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</si>
  <si>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</si>
  <si>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</si>
  <si>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</si>
  <si>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</si>
  <si>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</si>
  <si>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</si>
  <si>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</si>
  <si>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</si>
  <si>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</si>
  <si>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</si>
  <si>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</si>
  <si>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</si>
  <si>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</si>
  <si>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</si>
  <si>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</si>
  <si>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</si>
  <si>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</si>
  <si>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</si>
  <si>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</si>
  <si>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</si>
  <si>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</si>
  <si>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</si>
  <si>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</si>
  <si>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</si>
  <si>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</si>
  <si>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</si>
  <si>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</si>
  <si>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</si>
  <si>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</si>
  <si>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</si>
  <si>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</si>
  <si>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</si>
  <si>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</si>
  <si>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</si>
  <si>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</si>
  <si>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</si>
  <si>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</si>
  <si>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</si>
  <si>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</si>
  <si>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</si>
  <si>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</si>
  <si>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</si>
  <si>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</si>
  <si>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</si>
  <si>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</si>
  <si>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</si>
  <si>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</si>
  <si>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</si>
  <si>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</si>
  <si>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</si>
  <si>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</si>
  <si>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</si>
  <si>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</si>
  <si>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</si>
  <si>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</si>
  <si>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</si>
  <si>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</si>
  <si>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</si>
  <si>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</si>
  <si>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</si>
  <si>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</si>
  <si>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</si>
  <si>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</si>
  <si>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</si>
  <si>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</si>
  <si>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</si>
  <si>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</si>
  <si>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</si>
  <si>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</si>
  <si>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</si>
  <si>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</si>
  <si>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</si>
  <si>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</si>
  <si>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</si>
  <si>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</si>
  <si>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</si>
  <si>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</si>
  <si>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</si>
  <si>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</si>
  <si>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</si>
  <si>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</si>
  <si>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</si>
  <si>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</si>
  <si>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</si>
  <si>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</si>
  <si>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</si>
  <si>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</si>
  <si>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</si>
  <si>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</si>
  <si>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</si>
  <si>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</si>
  <si>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</si>
  <si>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</si>
  <si>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</si>
  <si>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</si>
  <si>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</si>
  <si>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</si>
  <si>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</si>
  <si>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</si>
  <si>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</si>
  <si>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</si>
  <si>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</si>
  <si>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</si>
  <si>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</si>
  <si>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</si>
  <si>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</si>
  <si>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</si>
  <si>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</si>
  <si>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</si>
  <si>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</si>
  <si>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</si>
  <si>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</si>
  <si>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Coos County (cambridge + Millsfield)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</si>
</sst>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F14" sqref="F1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114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73239.509999999995</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73239.509999999995</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73239.509999999995</v>
      </c>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73239.509999999995</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73239.509999999995</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-17460+-16763</f>
        <v>-34223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-34223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-34223</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17460+20213</f>
        <v>37673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37673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37673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18"/>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3450</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f>2368.4+2578.5</f>
        <v>4946.8999999999996</v>
      </c>
      <c r="I209" s="18"/>
      <c r="J209" s="18"/>
      <c r="K209" s="18"/>
      <c r="L209" s="19">
        <f t="shared" si="0"/>
        <v>4946.8999999999996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4946.8999999999996</v>
      </c>
      <c r="I212" s="41">
        <f t="shared" si="1"/>
        <v>0</v>
      </c>
      <c r="J212" s="41">
        <f t="shared" si="1"/>
        <v>0</v>
      </c>
      <c r="K212" s="41">
        <f t="shared" si="1"/>
        <v>0</v>
      </c>
      <c r="L212" s="41">
        <f t="shared" si="1"/>
        <v>4946.8999999999996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4946.8999999999996</v>
      </c>
      <c r="I258" s="41">
        <f t="shared" si="8"/>
        <v>0</v>
      </c>
      <c r="J258" s="41">
        <f t="shared" si="8"/>
        <v>0</v>
      </c>
      <c r="K258" s="41">
        <f t="shared" si="8"/>
        <v>0</v>
      </c>
      <c r="L258" s="41">
        <f t="shared" si="8"/>
        <v>4946.8999999999996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4946.8999999999996</v>
      </c>
      <c r="I272" s="42">
        <f t="shared" si="11"/>
        <v>0</v>
      </c>
      <c r="J272" s="42">
        <f t="shared" si="11"/>
        <v>0</v>
      </c>
      <c r="K272" s="42">
        <f t="shared" si="11"/>
        <v>0</v>
      </c>
      <c r="L272" s="42">
        <f t="shared" si="11"/>
        <v>4946.8999999999996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73295.509999999995</v>
      </c>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3450</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v>1440.9</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4890.8999999999996</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4946.8999999999996</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4946.8999999999996</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73239.509999999995</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2368.4+2578.5</f>
        <v>4946.8999999999996</v>
      </c>
      <c r="I592" s="18"/>
      <c r="J592" s="18"/>
      <c r="K592" s="104">
        <f t="shared" ref="K592:K598" si="48">SUM(H592:J592)</f>
        <v>4946.8999999999996</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4946.8999999999996</v>
      </c>
      <c r="I599" s="108">
        <f>SUM(I592:I598)</f>
        <v>0</v>
      </c>
      <c r="J599" s="108">
        <f>SUM(J592:J598)</f>
        <v>0</v>
      </c>
      <c r="K599" s="108">
        <f>SUM(K592:K598)</f>
        <v>4946.8999999999996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73239.509999999995</v>
      </c>
      <c r="H618" s="109">
        <f>SUM(F52)</f>
        <v>73239.509999999995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73239.509999999995</v>
      </c>
      <c r="H623" s="109">
        <f>F477</f>
        <v>73239.509999999995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3450</v>
      </c>
      <c r="H628" s="104">
        <f>SUM(F469)</f>
        <v>3450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4946.8999999999996</v>
      </c>
      <c r="H633" s="104">
        <f>SUM(F473)</f>
        <v>4946.8999999999996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4946.8999999999996</v>
      </c>
      <c r="H648" s="104">
        <f>L209+L227+L245</f>
        <v>4946.8999999999996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4946.8999999999996</v>
      </c>
      <c r="H650" s="104">
        <f>H599</f>
        <v>4946.8999999999996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4946.8999999999996</v>
      </c>
      <c r="G661" s="19">
        <f>(L230+L310+L360)</f>
        <v>0</v>
      </c>
      <c r="H661" s="19">
        <f>(L248+L329+L361)</f>
        <v>0</v>
      </c>
      <c r="I661" s="19">
        <f>SUM(F661:H661)</f>
        <v>4946.8999999999996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4946.8999999999996</v>
      </c>
      <c r="G663" s="19">
        <f>(L227+L307)-(J227+J307)</f>
        <v>0</v>
      </c>
      <c r="H663" s="19">
        <f>(L245+L326)-(J245+J326)</f>
        <v>0</v>
      </c>
      <c r="I663" s="19">
        <f>SUM(F663:H663)</f>
        <v>4946.8999999999996</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0</v>
      </c>
      <c r="I664" s="19">
        <f>SUM(F664:H664)</f>
        <v>0</v>
      </c>
      <c r="J664" s="13"/>
      <c r="K664" s="13"/>
      <c r="L664" s="13"/>
      <c r="M664" s="9"/>
    </row>
    <row r="665" spans="1:13" s="3" customFormat="1" ht="12.2" customHeight="1" x14ac:dyDescent="0.15">
      <c r="A665" s="1" t="s">
        <v>130</v>
      </c>
      <c r="F665" s="19">
        <f>F661-SUM(F662:F664)</f>
        <v>0</v>
      </c>
      <c r="G665" s="19">
        <f>G661-SUM(G662:G664)</f>
        <v>0</v>
      </c>
      <c r="H665" s="19">
        <f>H661-SUM(H662:H664)</f>
        <v>0</v>
      </c>
      <c r="I665" s="19">
        <f>I661-SUM(I662:I664)</f>
        <v>0</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7" sqref="E7"/>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'DOE25'!F162+'DOE25'!G162+'DOE25'!H162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Coos County (cambridge + Millsfield)</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Coos County (cambridge + Millsfield)</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Coos County (cambridge + Millsfield)</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0</v>
      </c>
      <c r="D5" s="20">
        <f>SUM('DOE25'!L198:L201)+SUM('DOE25'!L216:L219)+SUM('DOE25'!L234:L237)-F5-G5-H5</f>
        <v>0</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0</v>
      </c>
      <c r="D8" s="243"/>
      <c r="E8" s="20">
        <f>'DOE25'!L205+'DOE25'!L223+'DOE25'!L241-F8-G8-H8-D9-D11</f>
        <v>0</v>
      </c>
      <c r="F8" s="244"/>
      <c r="G8" s="53">
        <f>'DOE25'!J205+'DOE25'!J223+'DOE25'!J241</f>
        <v>0</v>
      </c>
      <c r="H8" s="53">
        <f>'DOE25'!K205+'DOE25'!K223+'DOE25'!K241</f>
        <v>0</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4946.8999999999996</v>
      </c>
      <c r="D15" s="20">
        <f>'DOE25'!L209+'DOE25'!L227+'DOE25'!L245-F15-G15-H15</f>
        <v>4946.8999999999996</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4946.8999999999996</v>
      </c>
      <c r="E33" s="245">
        <f t="shared" si="1"/>
        <v>0</v>
      </c>
      <c r="F33" s="245">
        <f t="shared" si="1"/>
        <v>0</v>
      </c>
      <c r="G33" s="245">
        <f t="shared" si="1"/>
        <v>0</v>
      </c>
      <c r="H33" s="245">
        <f t="shared" si="1"/>
        <v>0</v>
      </c>
      <c r="I33" s="245">
        <f t="shared" si="1"/>
        <v>0</v>
      </c>
    </row>
    <row r="35" spans="1:9" ht="12" thickBot="1" x14ac:dyDescent="0.25">
      <c r="B35" s="251" t="s">
        <v>831</v>
      </c>
      <c r="D35" s="252">
        <f>E33</f>
        <v>0</v>
      </c>
      <c r="E35" s="248"/>
      <c r="F35" s="335" t="s">
        <v>1632</v>
      </c>
      <c r="G35" s="336"/>
      <c r="H35" s="336"/>
      <c r="I35" s="336"/>
    </row>
    <row r="36" spans="1:9" ht="12" thickTop="1" x14ac:dyDescent="0.2">
      <c r="B36" t="s">
        <v>810</v>
      </c>
      <c r="D36" s="20">
        <f>D33</f>
        <v>4946.8999999999996</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Coos County (cambridge + Millsfield)</v>
      </c>
      <c r="B2" s="126">
        <f>'DOE25'!B2</f>
        <v>114</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4946.8999999999996</v>
      </c>
      <c r="G4" s="302">
        <f>'DOE25'!L212+'DOE25'!L291</f>
        <v>4946.8999999999996</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4946.8999999999996</v>
      </c>
      <c r="E5" s="293"/>
      <c r="F5" s="306">
        <f>D5+E5</f>
        <v>4946.8999999999996</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4946.8999999999996</v>
      </c>
      <c r="E21" s="353">
        <f>SUM(E5:E20)</f>
        <v>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Coos County (cambridge + Millsfield)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73239.509999999995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73239.509999999995</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73239.509999999995</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73239.509999999995</v>
      </c>
      <c r="D50" s="41">
        <f>SUM(D34:D49)</f>
        <v>0</v>
      </c>
      <c r="E50" s="41">
        <f>SUM(E34:E49)</f>
        <v>0</v>
      </c>
      <c r="F50" s="41">
        <f>SUM(F34:F49)</f>
        <v>0</v>
      </c>
      <c r="G50" s="41">
        <f>SUM(G34:G49)</f>
        <v>0</v>
      </c>
      <c r="H50" s="124"/>
      <c r="I50" s="124"/>
    </row>
    <row r="51" spans="1:9" ht="12" thickTop="1" x14ac:dyDescent="0.2">
      <c r="A51" s="38" t="s">
        <v>885</v>
      </c>
      <c r="B51" s="2"/>
      <c r="C51" s="41">
        <f>C50+C31</f>
        <v>73239.509999999995</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-34223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-34223</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37673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37673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37673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3450</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0</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0</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0</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4946.8999999999996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4946.8999999999996</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4946.8999999999996</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Coos County (cambridge + Millsfield)</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0</v>
      </c>
      <c r="D10" s="182">
        <f>ROUND((C10/$C$28)*100,1)</f>
        <v>0</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0</v>
      </c>
      <c r="D17" s="182">
        <f t="shared" si="0"/>
        <v>0</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4947</v>
      </c>
      <c r="D21" s="182">
        <f t="shared" si="0"/>
        <v>100</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4947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4947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-34223</v>
      </c>
      <c r="D35" s="182">
        <f t="shared" ref="D35:D40" si="1">ROUND((C35/$C$41)*100,1)</f>
        <v>-992</v>
      </c>
    </row>
    <row r="36" spans="1:4" x14ac:dyDescent="0.2">
      <c r="B36" s="185" t="s">
        <v>739</v>
      </c>
      <c r="C36" s="179">
        <f>SUM('DOE25'!F112:J112)-SUM('DOE25'!G97:G110)+('DOE25'!F175+'DOE25'!F176+'DOE25'!I175+'DOE25'!I176)-C35</f>
        <v>0</v>
      </c>
      <c r="D36" s="182">
        <f t="shared" si="1"/>
        <v>0</v>
      </c>
    </row>
    <row r="37" spans="1:4" x14ac:dyDescent="0.2">
      <c r="A37" s="183" t="s">
        <v>835</v>
      </c>
      <c r="B37" s="185" t="s">
        <v>728</v>
      </c>
      <c r="C37" s="179">
        <f>ROUND('DOE25'!F117+'DOE25'!F118,0)</f>
        <v>37673</v>
      </c>
      <c r="D37" s="182">
        <f t="shared" si="1"/>
        <v>1092</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3450</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Coos County (cambridge + Millsfield)</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2021-12-14T13:17:42Z</dcterms:modified>
</cp:coreProperties>
</file>