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69"/>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31" i="17" l="1"/>
  <c r="E7" i="17"/>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G477" i="1"/>
  <c r="C120" i="2" l="1"/>
  <c r="F258" i="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H665" i="1" s="1"/>
  <c r="H668" i="1" s="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H649" i="1"/>
  <c r="J653" i="1"/>
  <c r="G572" i="1"/>
  <c r="I435" i="1"/>
  <c r="G435" i="1"/>
  <c r="I664" i="1"/>
  <c r="C81" i="2" l="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<sst xmlns="http://schemas.openxmlformats.org/spreadsheetml/2006/main" count="5572" uniqueCount="1673">
  <si>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</si>
  <si>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</si>
  <si>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</si>
  <si>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</si>
  <si>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</si>
  <si>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</si>
  <si>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</si>
  <si>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</si>
  <si>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</si>
  <si>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</si>
  <si>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</si>
  <si>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</si>
  <si>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</si>
  <si>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</si>
  <si>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</si>
  <si>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</si>
  <si>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</si>
  <si>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</si>
  <si>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</si>
  <si>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</si>
  <si>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</si>
  <si>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</si>
  <si>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</si>
  <si>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</si>
  <si>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</si>
  <si>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</si>
  <si>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</si>
  <si>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</si>
  <si>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</si>
  <si>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</si>
  <si>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</si>
  <si>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</si>
  <si>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</si>
  <si>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</si>
  <si>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</si>
  <si>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</si>
  <si>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</si>
  <si>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</si>
  <si>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</si>
  <si>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</si>
  <si>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</si>
  <si>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</si>
  <si>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</si>
  <si>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</si>
  <si>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</si>
  <si>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</si>
  <si>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</si>
  <si>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</si>
  <si>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</si>
  <si>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</si>
  <si>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</si>
  <si>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</si>
  <si>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</si>
  <si>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</si>
  <si>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</si>
  <si>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</si>
  <si>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</si>
  <si>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</si>
  <si>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</si>
  <si>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</si>
  <si>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</si>
  <si>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</si>
  <si>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</si>
  <si>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</si>
  <si>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</si>
  <si>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</si>
  <si>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</si>
  <si>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</si>
  <si>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</si>
  <si>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</si>
  <si>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</si>
  <si>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</si>
  <si>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</si>
  <si>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</si>
  <si>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</si>
  <si>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</si>
  <si>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</si>
  <si>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</si>
  <si>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</si>
  <si>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</si>
  <si>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</si>
  <si>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</si>
  <si>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</si>
  <si>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</si>
  <si>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</si>
  <si>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</si>
  <si>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</si>
  <si>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</si>
  <si>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</si>
  <si>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</si>
  <si>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</si>
  <si>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</si>
  <si>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</si>
  <si>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</si>
  <si>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</si>
  <si>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</si>
  <si>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</si>
  <si>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</si>
  <si>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</si>
  <si>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</si>
  <si>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</si>
  <si>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</si>
  <si>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</si>
  <si>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</si>
  <si>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</si>
  <si>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</si>
  <si>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</si>
  <si>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</si>
  <si>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</si>
  <si>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</si>
  <si>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</si>
  <si>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</si>
  <si>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</si>
  <si>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</si>
  <si>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</si>
  <si>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</si>
  <si>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</si>
  <si>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</si>
  <si>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</si>
  <si>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</si>
  <si>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</si>
  <si>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</si>
  <si>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</si>
  <si>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</si>
  <si>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</si>
  <si>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</si>
  <si>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</si>
  <si>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</si>
  <si>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</si>
  <si>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</si>
  <si>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</si>
  <si>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</si>
  <si>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</si>
  <si>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</si>
  <si>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</si>
  <si>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</si>
  <si>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</si>
  <si>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</si>
  <si>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</si>
  <si>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</si>
  <si>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</si>
  <si>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</si>
  <si>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</si>
  <si>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</si>
  <si>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</si>
  <si>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</si>
  <si>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</si>
  <si>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</si>
  <si>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</si>
  <si>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</si>
  <si>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</si>
  <si>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</si>
  <si>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</si>
  <si>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</si>
  <si>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</si>
  <si>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</si>
  <si>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</si>
  <si>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</si>
  <si>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</si>
  <si>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</si>
  <si>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</si>
  <si>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</si>
  <si>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</si>
  <si>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</si>
  <si>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</si>
  <si>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</si>
  <si>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</si>
  <si>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</si>
  <si>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</si>
  <si>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</si>
  <si>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</si>
  <si>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</si>
  <si>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</si>
  <si>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</si>
  <si>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</si>
  <si>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</si>
  <si>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</si>
  <si>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</si>
  <si>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</si>
  <si>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</si>
  <si>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</si>
  <si>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</si>
  <si>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</si>
  <si>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</si>
  <si>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</si>
  <si>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</si>
  <si>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</si>
  <si>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</si>
  <si>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</si>
  <si>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</si>
  <si>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</si>
  <si>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</si>
  <si>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</si>
  <si>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</si>
  <si>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</si>
  <si>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</si>
  <si>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</si>
  <si>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</si>
  <si>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</si>
  <si>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</si>
  <si>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</si>
  <si>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</si>
  <si>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</si>
  <si>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</si>
  <si>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</si>
  <si>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</si>
  <si>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</si>
  <si>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</si>
  <si>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</si>
  <si>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</si>
  <si>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</si>
  <si>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</si>
  <si>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</si>
  <si>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</si>
  <si>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</si>
  <si>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</si>
  <si>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</si>
  <si>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</si>
  <si>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</si>
  <si>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</si>
  <si>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</si>
  <si>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</si>
  <si>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</si>
  <si>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</si>
  <si>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</si>
  <si>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</si>
  <si>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</si>
  <si>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</si>
  <si>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</si>
  <si>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</si>
  <si>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</si>
  <si>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</si>
  <si>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</si>
  <si>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</si>
  <si>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</si>
  <si>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</si>
  <si>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</si>
  <si>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</si>
  <si>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</si>
  <si>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</si>
  <si>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</si>
  <si>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</si>
  <si>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</si>
  <si>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</si>
  <si>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</si>
  <si>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</si>
  <si>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</si>
  <si>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</si>
  <si>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</si>
  <si>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</si>
  <si>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</si>
  <si>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</si>
  <si>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</si>
  <si>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</si>
  <si>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</si>
  <si>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</si>
  <si>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</si>
  <si>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</si>
  <si>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</si>
  <si>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</si>
  <si>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</si>
  <si>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</si>
  <si>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</si>
  <si>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</si>
  <si>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</si>
  <si>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</si>
  <si>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</si>
  <si>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</si>
  <si>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</si>
  <si>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</si>
  <si>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</si>
  <si>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</si>
  <si>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</si>
  <si>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</si>
  <si>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</si>
  <si>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</si>
  <si>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</si>
  <si>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</si>
  <si>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</si>
  <si>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</si>
  <si>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</si>
  <si>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</si>
  <si>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</si>
  <si>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</si>
  <si>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</si>
  <si>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</si>
  <si>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</si>
  <si>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</si>
  <si>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</si>
  <si>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</si>
  <si>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</si>
  <si>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</si>
  <si>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</si>
  <si>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</si>
  <si>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</si>
  <si>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</si>
  <si>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</si>
  <si>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</si>
  <si>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</si>
  <si>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</si>
  <si>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</si>
  <si>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</si>
  <si>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</si>
  <si>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</si>
  <si>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</si>
  <si>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</si>
  <si>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</si>
  <si>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</si>
  <si>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</si>
  <si>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</si>
  <si>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</si>
  <si>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</si>
  <si>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</si>
  <si>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</si>
  <si>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</si>
  <si>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</si>
  <si>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</si>
  <si>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</si>
  <si>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</si>
  <si>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</si>
  <si>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</si>
  <si>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</si>
  <si>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</si>
  <si>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</si>
  <si>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</si>
  <si>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</si>
  <si>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</si>
  <si>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</si>
  <si>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</si>
  <si>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</si>
  <si>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</si>
  <si>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</si>
  <si>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</si>
  <si>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</si>
  <si>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</si>
  <si>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</si>
  <si>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</si>
  <si>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</si>
  <si>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</si>
  <si>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</si>
  <si>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</si>
  <si>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</si>
  <si>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</si>
  <si>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</si>
  <si>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</si>
  <si>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</si>
  <si>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</si>
  <si>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</si>
  <si>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</si>
  <si>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</si>
  <si>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</si>
  <si>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</si>
  <si>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</si>
  <si>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</si>
  <si>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</si>
  <si>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</si>
  <si>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</si>
  <si>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</si>
  <si>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</si>
  <si>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</si>
  <si>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</si>
  <si>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</si>
  <si>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</si>
  <si>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</si>
  <si>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</si>
  <si>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</si>
  <si>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</si>
  <si>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</si>
  <si>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</si>
  <si>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</si>
  <si>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</si>
  <si>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</si>
  <si>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</si>
  <si>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</si>
  <si>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</si>
  <si>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</si>
  <si>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</si>
  <si>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</si>
  <si>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</si>
  <si>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</si>
  <si>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</si>
  <si>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</si>
  <si>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</si>
  <si>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</si>
  <si>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</si>
  <si>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</si>
  <si>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</si>
  <si>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</si>
  <si>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</si>
  <si>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</si>
  <si>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</si>
  <si>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</si>
  <si>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</si>
  <si>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</si>
  <si>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</si>
  <si>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</si>
  <si>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</si>
  <si>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</si>
  <si>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</si>
  <si>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</si>
  <si>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</si>
  <si>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</si>
  <si>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</si>
  <si>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</si>
  <si>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</si>
  <si>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</si>
  <si>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</si>
  <si>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</si>
  <si>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</si>
  <si>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</si>
  <si>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</si>
  <si>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</si>
  <si>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</si>
  <si>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</si>
  <si>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</si>
  <si>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</si>
  <si>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</si>
  <si>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</si>
  <si>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</si>
  <si>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</si>
  <si>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</si>
  <si>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</si>
  <si>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</si>
  <si>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</si>
  <si>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</si>
  <si>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</si>
  <si>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</si>
  <si>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</si>
  <si>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</si>
  <si>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</si>
  <si>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</si>
  <si>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</si>
  <si>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</si>
  <si>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</si>
  <si>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</si>
  <si>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</si>
  <si>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</si>
  <si>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</si>
  <si>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</si>
  <si>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</si>
  <si>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</si>
  <si>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</si>
  <si>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</si>
  <si>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</si>
  <si>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</si>
  <si>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</si>
  <si>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</si>
  <si>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</si>
  <si>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</si>
  <si>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</si>
  <si>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</si>
  <si>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</si>
  <si>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</si>
  <si>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</si>
  <si>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</si>
  <si>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</si>
  <si>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</si>
  <si>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</si>
  <si>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</si>
  <si>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</si>
  <si>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</si>
  <si>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</si>
  <si>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</si>
  <si>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</si>
  <si>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</si>
  <si>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</si>
  <si>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</si>
  <si>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</si>
  <si>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</si>
  <si>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</si>
  <si>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</si>
  <si>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</si>
  <si>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</si>
  <si>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</si>
  <si>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</si>
  <si>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</si>
  <si>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</si>
  <si>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</si>
  <si>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</si>
  <si>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</si>
  <si>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</si>
  <si>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</si>
  <si>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</si>
  <si>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</si>
  <si>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</si>
  <si>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</si>
  <si>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</si>
  <si>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</si>
  <si>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</si>
  <si>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</si>
  <si>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</si>
  <si>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</si>
  <si>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</si>
  <si>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</si>
  <si>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</si>
  <si>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</si>
  <si>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</si>
  <si>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</si>
  <si>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</si>
  <si>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</si>
  <si>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</si>
  <si>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</si>
  <si>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</si>
  <si>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</si>
  <si>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</si>
  <si>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</si>
  <si>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</si>
  <si>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</si>
  <si>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</si>
  <si>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</si>
  <si>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</si>
  <si>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</si>
  <si>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</si>
  <si>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</si>
  <si>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</si>
  <si>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</si>
  <si>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</si>
  <si>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</si>
  <si>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</si>
  <si>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</si>
  <si>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</si>
  <si>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</si>
  <si>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</si>
  <si>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</si>
  <si>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</si>
  <si>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</si>
  <si>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</si>
  <si>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</si>
  <si>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</si>
  <si>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</si>
  <si>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</si>
  <si>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</si>
  <si>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</si>
  <si>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</si>
  <si>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</si>
  <si>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</si>
  <si>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</si>
  <si>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</si>
  <si>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</si>
  <si>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</si>
  <si>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</si>
  <si>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</si>
  <si>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</si>
  <si>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</si>
  <si>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</si>
  <si>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</si>
  <si>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</si>
  <si>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</si>
  <si>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</si>
  <si>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</si>
  <si>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</si>
  <si>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</si>
  <si>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</si>
  <si>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</si>
  <si>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</si>
  <si>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</si>
  <si>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</si>
  <si>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</si>
  <si>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</si>
  <si>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</si>
  <si>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</si>
  <si>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</si>
  <si>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</si>
  <si>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</si>
  <si>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</si>
  <si>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</si>
  <si>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</si>
  <si>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</si>
  <si>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</si>
  <si>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</si>
  <si>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</si>
  <si>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</si>
  <si>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</si>
  <si>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</si>
  <si>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</si>
  <si>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</si>
  <si>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</si>
  <si>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</si>
  <si>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</si>
  <si>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</si>
  <si>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</si>
  <si>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</si>
  <si>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</si>
  <si>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</si>
  <si>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</si>
  <si>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</si>
  <si>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</si>
  <si>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</si>
  <si>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</si>
  <si>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</si>
  <si>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</si>
  <si>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</si>
  <si>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</si>
  <si>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</si>
  <si>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</si>
  <si>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</si>
  <si>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</si>
  <si>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</si>
  <si>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</si>
  <si>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</si>
  <si>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</si>
  <si>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</si>
  <si>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</si>
  <si>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</si>
  <si>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</si>
  <si>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</si>
  <si>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</si>
  <si>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</si>
  <si>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</si>
  <si>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</si>
  <si>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</si>
  <si>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</si>
  <si>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</si>
  <si>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</si>
  <si>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</si>
  <si>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</si>
  <si>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</si>
  <si>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</si>
  <si>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</si>
  <si>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</si>
  <si>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</si>
  <si>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</si>
  <si>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</si>
  <si>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</si>
  <si>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</si>
  <si>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</si>
  <si>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</si>
  <si>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</si>
  <si>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</si>
  <si>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</si>
  <si>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</si>
  <si>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</si>
  <si>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</si>
  <si>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</si>
  <si>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</si>
  <si>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</si>
  <si>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</si>
  <si>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</si>
  <si>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</si>
  <si>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</si>
  <si>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</si>
  <si>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</si>
  <si>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</si>
  <si>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</si>
  <si>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</si>
  <si>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</si>
  <si>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</si>
  <si>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</si>
  <si>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</si>
  <si>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</si>
  <si>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</si>
  <si>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</si>
  <si>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</si>
  <si>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</si>
  <si>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</si>
  <si>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</si>
  <si>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</si>
  <si>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</si>
  <si>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</si>
  <si>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</si>
  <si>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</si>
  <si>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</si>
  <si>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</si>
  <si>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</si>
  <si>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</si>
  <si>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</si>
  <si>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</si>
  <si>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</si>
  <si>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</si>
  <si>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</si>
  <si>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</si>
  <si>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</si>
  <si>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</si>
  <si>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</si>
  <si>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</si>
  <si>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</si>
  <si>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</si>
  <si>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</si>
  <si>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</si>
  <si>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</si>
  <si>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</si>
  <si>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</si>
  <si>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</si>
  <si>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</si>
  <si>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</si>
  <si>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</si>
  <si>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</si>
  <si>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</si>
  <si>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</si>
  <si>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</si>
  <si>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</si>
  <si>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</si>
  <si>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</si>
  <si>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</si>
  <si>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</si>
  <si>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</si>
  <si>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</si>
  <si>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</si>
  <si>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</si>
  <si>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</si>
  <si>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</si>
  <si>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</si>
  <si>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</si>
  <si>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</si>
  <si>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</si>
  <si>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</si>
  <si>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</si>
  <si>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</si>
  <si>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</si>
  <si>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</si>
  <si>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</si>
  <si>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</si>
  <si>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</si>
  <si>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</si>
  <si>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</si>
  <si>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</si>
  <si>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</si>
  <si>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</si>
  <si>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</si>
  <si>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</si>
  <si>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</si>
  <si>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</si>
  <si>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</si>
  <si>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</si>
  <si>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</si>
  <si>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</si>
  <si>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</si>
  <si>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</si>
  <si>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</si>
  <si>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</si>
  <si>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</si>
  <si>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</si>
  <si>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</si>
  <si>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</si>
  <si>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</si>
  <si>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</si>
  <si>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</si>
  <si>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</si>
  <si>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</si>
  <si>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</si>
  <si>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</si>
  <si>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</si>
  <si>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</si>
  <si>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</si>
  <si>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</si>
  <si>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</si>
  <si>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</si>
  <si>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</si>
  <si>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</si>
  <si>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</si>
  <si>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</si>
  <si>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</si>
  <si>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</si>
  <si>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</si>
  <si>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</si>
  <si>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</si>
  <si>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</si>
  <si>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</si>
  <si>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</si>
  <si>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</si>
  <si>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</si>
  <si>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</si>
  <si>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</si>
  <si>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</si>
  <si>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</si>
  <si>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</si>
  <si>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</si>
  <si>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</si>
  <si>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</si>
  <si>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</si>
  <si>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</si>
  <si>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</si>
  <si>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</si>
  <si>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</si>
  <si>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</si>
  <si>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</si>
  <si>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</si>
  <si>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</si>
  <si>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</si>
  <si>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</si>
  <si>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</si>
  <si>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</si>
  <si>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</si>
  <si>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</si>
  <si>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</si>
  <si>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</si>
  <si>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</si>
  <si>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</si>
  <si>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</si>
  <si>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</si>
  <si>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</si>
  <si>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</si>
  <si>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</si>
  <si>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</si>
  <si>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</si>
  <si>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</si>
  <si>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</si>
  <si>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</si>
  <si>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</si>
  <si>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</si>
  <si>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</si>
  <si>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</si>
  <si>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</si>
  <si>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</si>
  <si>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</si>
  <si>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</si>
  <si>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</si>
  <si>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</si>
  <si>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</si>
  <si>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</si>
  <si>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</si>
  <si>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</si>
  <si>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</si>
  <si>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</si>
  <si>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</si>
  <si>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</si>
  <si>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</si>
  <si>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</si>
  <si>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</si>
  <si>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</si>
  <si>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</si>
  <si>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</si>
  <si>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</si>
  <si>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</si>
  <si>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</si>
  <si>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</si>
  <si>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</si>
  <si>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</si>
  <si>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</si>
  <si>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</si>
  <si>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</si>
  <si>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</si>
  <si>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</si>
  <si>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</si>
  <si>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</si>
  <si>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</si>
  <si>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</si>
  <si>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</si>
  <si>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</si>
  <si>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</si>
  <si>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</si>
  <si>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</si>
  <si>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</si>
  <si>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</si>
  <si>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</si>
  <si>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</si>
  <si>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</si>
  <si>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</si>
  <si>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</si>
  <si>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</si>
  <si>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</si>
  <si>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</si>
  <si>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</si>
  <si>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</si>
  <si>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</si>
  <si>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</si>
  <si>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</si>
  <si>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</si>
  <si>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</si>
  <si>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</si>
  <si>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</si>
  <si>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</si>
  <si>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</si>
  <si>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</si>
  <si>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</si>
  <si>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</si>
  <si>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</si>
  <si>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</si>
  <si>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</si>
  <si>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</si>
  <si>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</si>
  <si>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</si>
  <si>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</si>
  <si>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</si>
  <si>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</si>
  <si>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</si>
  <si>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</si>
  <si>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</si>
  <si>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</si>
  <si>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</si>
  <si>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</si>
  <si>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</si>
  <si>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</si>
  <si>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</si>
  <si>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</si>
  <si>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</si>
  <si>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</si>
  <si>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</si>
  <si>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</si>
  <si>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</si>
  <si>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</si>
  <si>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</si>
  <si>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</si>
  <si>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</si>
  <si>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</si>
  <si>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</si>
  <si>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</si>
  <si>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</si>
  <si>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</si>
  <si>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</si>
  <si>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</si>
  <si>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</si>
  <si>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</si>
  <si>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</si>
  <si>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</si>
  <si>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</si>
  <si>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</si>
  <si>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</si>
  <si>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</si>
  <si>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</si>
  <si>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</si>
  <si>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</si>
  <si>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</si>
  <si>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</si>
  <si>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</si>
  <si>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</si>
  <si>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</si>
  <si>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</si>
  <si>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</si>
  <si>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</si>
  <si>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</si>
  <si>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</si>
  <si>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</si>
  <si>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</si>
  <si>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</si>
  <si>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</si>
  <si>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</si>
  <si>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</si>
  <si>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</si>
  <si>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</si>
  <si>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</si>
  <si>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</si>
  <si>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</si>
  <si>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</si>
  <si>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</si>
  <si>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</si>
  <si>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</si>
  <si>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</si>
  <si>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</si>
  <si>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</si>
  <si>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</si>
  <si>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</si>
  <si>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</si>
  <si>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</si>
  <si>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</si>
  <si>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</si>
  <si>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</si>
  <si>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</si>
  <si>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</si>
  <si>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</si>
  <si>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</si>
  <si>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</si>
  <si>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</si>
  <si>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</si>
  <si>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</si>
  <si>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</si>
  <si>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</si>
  <si>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</si>
  <si>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</si>
  <si>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</si>
  <si>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</si>
  <si>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</si>
  <si>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</si>
  <si>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</si>
  <si>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</si>
  <si>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</si>
  <si>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</si>
  <si>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</si>
  <si>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</si>
  <si>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</si>
  <si>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</si>
  <si>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</si>
  <si>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</si>
  <si>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</si>
  <si>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</si>
  <si>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</si>
  <si>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</si>
  <si>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</si>
  <si>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</si>
  <si>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</si>
  <si>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</si>
  <si>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</si>
  <si>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</si>
  <si>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</si>
  <si>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</si>
  <si>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</si>
  <si>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</si>
  <si>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</si>
  <si>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</si>
  <si>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</si>
  <si>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</si>
  <si>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</si>
  <si>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</si>
  <si>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</si>
  <si>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</si>
  <si>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</si>
  <si>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</si>
  <si>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</si>
  <si>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</si>
  <si>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</si>
  <si>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</si>
  <si>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</si>
  <si>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</si>
  <si>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</si>
  <si>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</si>
  <si>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</si>
  <si>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</si>
  <si>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</si>
  <si>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</si>
  <si>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</si>
  <si>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</si>
  <si>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</si>
  <si>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</si>
  <si>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</si>
  <si>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</si>
  <si>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</si>
  <si>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</si>
  <si>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</si>
  <si>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</si>
  <si>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</si>
  <si>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</si>
  <si>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</si>
  <si>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</si>
  <si>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</si>
  <si>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</si>
  <si>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</si>
  <si>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</si>
  <si>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</si>
  <si>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</si>
  <si>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</si>
  <si>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</si>
  <si>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</si>
  <si>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</si>
  <si>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</si>
  <si>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</si>
  <si>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</si>
  <si>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</si>
  <si>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</si>
  <si>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</si>
  <si>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</si>
  <si>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</si>
  <si>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</si>
  <si>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</si>
  <si>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</si>
  <si>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</si>
  <si>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</si>
  <si>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</si>
  <si>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</si>
  <si>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</si>
  <si>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</si>
  <si>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</si>
  <si>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</si>
  <si>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</si>
  <si>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</si>
  <si>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</si>
  <si>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</si>
  <si>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</si>
  <si>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</si>
  <si>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</si>
  <si>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</si>
  <si>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</si>
  <si>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</si>
  <si>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</si>
  <si>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</si>
  <si>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</si>
  <si>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</si>
  <si>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</si>
  <si>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</si>
  <si>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</si>
  <si>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</si>
  <si>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</si>
  <si>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</si>
  <si>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</si>
  <si>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</si>
  <si>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</si>
  <si>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</si>
  <si>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</si>
  <si>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</si>
  <si>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</si>
  <si>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</si>
  <si>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</si>
  <si>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</si>
  <si>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</si>
  <si>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</si>
  <si>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</si>
  <si>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</si>
  <si>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</si>
  <si>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</si>
  <si>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</si>
  <si>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</si>
  <si>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</si>
  <si>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</si>
  <si>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</si>
  <si>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</si>
  <si>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</si>
  <si>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</si>
  <si>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</si>
  <si>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</si>
  <si>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</si>
  <si>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</si>
  <si>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</si>
  <si>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</si>
  <si>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</si>
  <si>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</si>
  <si>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</si>
  <si>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</si>
  <si>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</si>
  <si>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</si>
  <si>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</si>
  <si>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</si>
  <si>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</si>
  <si>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</si>
  <si>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</si>
  <si>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</si>
  <si>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</si>
  <si>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</si>
  <si>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</si>
  <si>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</si>
  <si>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</si>
  <si>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</si>
  <si>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</si>
  <si>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</si>
  <si>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</si>
  <si>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</si>
  <si>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</si>
  <si>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</si>
  <si>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</si>
  <si>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</si>
  <si>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</si>
  <si>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</si>
  <si>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</si>
  <si>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</si>
  <si>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</si>
  <si>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</si>
  <si>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</si>
  <si>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</si>
  <si>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</si>
  <si>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</si>
  <si>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</si>
  <si>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</si>
  <si>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</si>
  <si>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</si>
  <si>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</si>
  <si>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</si>
  <si>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</si>
  <si>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</si>
  <si>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</si>
  <si>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</si>
  <si>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</si>
  <si>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</si>
  <si>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</si>
  <si>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</si>
  <si>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</si>
  <si>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</si>
  <si>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</si>
  <si>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</si>
  <si>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</si>
  <si>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</si>
  <si>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</si>
  <si>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</si>
  <si>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</si>
  <si>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</si>
  <si>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</si>
  <si>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</si>
  <si>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</si>
  <si>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</si>
  <si>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</si>
  <si>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</si>
  <si>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</si>
  <si>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</si>
  <si>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</si>
  <si>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</si>
  <si>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</si>
  <si>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</si>
  <si>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</si>
  <si>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</si>
  <si>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</si>
  <si>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</si>
  <si>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</si>
  <si>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</si>
  <si>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</si>
  <si>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</si>
  <si>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</si>
  <si>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</si>
  <si>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</si>
  <si>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</si>
  <si>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</si>
  <si>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</si>
  <si>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</si>
  <si>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</si>
  <si>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</si>
  <si>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</si>
  <si>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</si>
  <si>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</si>
  <si>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</si>
  <si>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</si>
  <si>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</si>
  <si>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</si>
  <si>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</si>
  <si>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</si>
  <si>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</si>
  <si>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</si>
  <si>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</si>
  <si>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</si>
  <si>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</si>
  <si>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</si>
  <si>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</si>
  <si>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</si>
  <si>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</si>
  <si>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</si>
  <si>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</si>
  <si>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</si>
  <si>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</si>
  <si>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</si>
  <si>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</si>
  <si>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</si>
  <si>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</si>
  <si>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</si>
  <si>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</si>
  <si>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</si>
  <si>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</si>
  <si>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</si>
  <si>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</si>
  <si>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</si>
  <si>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</si>
  <si>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</si>
  <si>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</si>
  <si>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</si>
  <si>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</si>
  <si>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</si>
  <si>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</si>
  <si>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</si>
  <si>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</si>
  <si>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</si>
  <si>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</si>
  <si>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</si>
  <si>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</si>
  <si>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</si>
  <si>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</si>
  <si>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</si>
  <si>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</si>
  <si>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</si>
  <si>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</si>
  <si>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</si>
  <si>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</si>
  <si>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</si>
  <si>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</si>
  <si>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</si>
  <si>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</si>
  <si>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</si>
  <si>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</si>
  <si>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</si>
  <si>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</si>
  <si>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</si>
  <si>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</si>
  <si>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</si>
  <si>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</si>
  <si>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</si>
  <si>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</si>
  <si>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</si>
  <si>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</si>
  <si>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</si>
  <si>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</si>
  <si>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</si>
  <si>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</si>
  <si>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</si>
  <si>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</si>
  <si>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</si>
  <si>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</si>
  <si>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</si>
  <si>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</si>
  <si>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</si>
  <si>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</si>
  <si>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</si>
  <si>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</si>
  <si>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</si>
  <si>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</si>
  <si>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</si>
  <si>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</si>
  <si>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</si>
  <si>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</si>
  <si>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</si>
  <si>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</si>
  <si>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</si>
  <si>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</si>
  <si>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</si>
  <si>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</si>
  <si>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</si>
  <si>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</si>
  <si>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</si>
  <si>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</si>
  <si>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</si>
  <si>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</si>
  <si>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</si>
  <si>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</si>
  <si>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</si>
  <si>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</si>
  <si>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</si>
  <si>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</si>
  <si>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</si>
  <si>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</si>
  <si>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</si>
  <si>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</si>
  <si>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</si>
  <si>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</si>
  <si>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</si>
  <si>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</si>
  <si>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</si>
  <si>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</si>
  <si>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</si>
  <si>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</si>
  <si>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</si>
  <si>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</si>
  <si>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</si>
  <si>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</si>
  <si>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</si>
  <si>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</si>
  <si>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</si>
  <si>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</si>
  <si>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</si>
  <si>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</si>
  <si>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</si>
  <si>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</si>
  <si>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</si>
  <si>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</si>
  <si>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</si>
  <si>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</si>
  <si>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</si>
  <si>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</si>
  <si>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</si>
  <si>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</si>
  <si>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</si>
  <si>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</si>
  <si>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</si>
  <si>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</si>
  <si>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</si>
  <si>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</si>
  <si>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</si>
  <si>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</si>
  <si>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</si>
  <si>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</si>
  <si>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</si>
  <si>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</si>
  <si>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</si>
  <si>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</si>
  <si>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</si>
  <si>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</si>
  <si>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</si>
  <si>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</si>
  <si>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</si>
  <si>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</si>
  <si>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</si>
  <si>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</si>
  <si>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</si>
  <si>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</si>
  <si>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</si>
  <si>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</si>
  <si>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</si>
  <si>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</si>
  <si>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</si>
  <si>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</si>
  <si>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</si>
  <si>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</si>
  <si>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</si>
  <si>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</si>
  <si>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</si>
  <si>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</si>
  <si>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</si>
  <si>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</si>
  <si>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</si>
  <si>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</si>
  <si>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</si>
  <si>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</si>
  <si>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</si>
  <si>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</si>
  <si>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</si>
  <si>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</si>
  <si>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</si>
  <si>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</si>
  <si>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</si>
  <si>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</si>
  <si>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</si>
  <si>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</si>
  <si>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</si>
  <si>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</si>
  <si>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</si>
  <si>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</si>
  <si>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</si>
  <si>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</si>
  <si>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</si>
  <si>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</si>
  <si>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</si>
  <si>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</si>
  <si>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</si>
  <si>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</si>
  <si>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</si>
  <si>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</si>
  <si>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</si>
  <si>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</si>
  <si>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</si>
  <si>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</si>
  <si>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</si>
  <si>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</si>
  <si>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</si>
  <si>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</si>
  <si>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</si>
  <si>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</si>
  <si>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</si>
  <si>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</si>
  <si>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</si>
  <si>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</si>
  <si>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</si>
  <si>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</si>
  <si>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</si>
  <si>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</si>
  <si>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</si>
  <si>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</si>
  <si>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</si>
  <si>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</si>
  <si>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</si>
  <si>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</si>
  <si>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</si>
  <si>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</si>
  <si>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</si>
  <si>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</si>
  <si>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</si>
  <si>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</si>
  <si>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</si>
  <si>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</si>
  <si>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</si>
  <si>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</si>
  <si>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</si>
  <si>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</si>
  <si>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</si>
  <si>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</si>
  <si>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</si>
  <si>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</si>
  <si>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</si>
  <si>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</si>
  <si>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</si>
  <si>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</si>
  <si>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</si>
  <si>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</si>
  <si>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</si>
  <si>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</si>
  <si>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</si>
  <si>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</si>
  <si>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</si>
  <si>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</si>
  <si>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</si>
  <si>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</si>
  <si>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</si>
  <si>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</si>
  <si>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</si>
  <si>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</si>
  <si>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</si>
  <si>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</si>
  <si>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</si>
  <si>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</si>
  <si>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</si>
  <si>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</si>
  <si>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</si>
  <si>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</si>
  <si>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</si>
  <si>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</si>
  <si>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</si>
  <si>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</si>
  <si>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</si>
  <si>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</si>
  <si>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</si>
  <si>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</si>
  <si>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</si>
  <si>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</si>
  <si>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</si>
  <si>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</si>
  <si>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</si>
  <si>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</si>
  <si>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</si>
  <si>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</si>
  <si>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</si>
  <si>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</si>
  <si>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</si>
  <si>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</si>
  <si>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</si>
  <si>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</si>
  <si>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</si>
  <si>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</si>
  <si>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</si>
  <si>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</si>
  <si>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</si>
  <si>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</si>
  <si>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</si>
  <si>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</si>
  <si>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</si>
  <si>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</si>
  <si>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</si>
  <si>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</si>
  <si>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</si>
  <si>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</si>
  <si>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</si>
  <si>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</si>
  <si>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</si>
  <si>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</si>
  <si>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</si>
  <si>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</si>
  <si>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</si>
  <si>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</si>
  <si>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</si>
  <si>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</si>
  <si>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</si>
  <si>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</si>
  <si>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</si>
  <si>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</si>
  <si>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</si>
  <si>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</si>
  <si>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</si>
  <si>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</si>
  <si>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</si>
  <si>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</si>
  <si>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</si>
  <si>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</si>
  <si>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</si>
  <si>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</si>
  <si>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</si>
  <si>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</si>
  <si>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</si>
  <si>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</si>
  <si>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</si>
  <si>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</si>
  <si>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</si>
  <si>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</si>
  <si>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</si>
  <si>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</si>
  <si>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</si>
  <si>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</si>
  <si>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</si>
  <si>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</si>
  <si>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</si>
  <si>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</si>
  <si>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</si>
  <si>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</si>
  <si>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</si>
  <si>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</si>
  <si>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</si>
  <si>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</si>
  <si>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</si>
  <si>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</si>
  <si>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</si>
  <si>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</si>
  <si>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</si>
  <si>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</si>
  <si>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</si>
  <si>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</si>
  <si>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</si>
  <si>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</si>
  <si>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</si>
  <si>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</si>
  <si>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</si>
  <si>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</si>
  <si>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</si>
  <si>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</si>
  <si>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</si>
  <si>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</si>
  <si>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</si>
  <si>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</si>
  <si>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</si>
  <si>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</si>
  <si>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</si>
  <si>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</si>
  <si>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</si>
  <si>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</si>
  <si>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</si>
  <si>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</si>
  <si>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</si>
  <si>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</si>
  <si>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</si>
  <si>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</si>
  <si>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</si>
  <si>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</si>
  <si>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</si>
  <si>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</si>
  <si>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</si>
  <si>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</si>
  <si>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</si>
  <si>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</si>
  <si>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</si>
  <si>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</si>
  <si>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</si>
  <si>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</si>
  <si>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</si>
  <si>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</si>
  <si>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</si>
  <si>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</si>
  <si>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</si>
  <si>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</si>
  <si>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</si>
  <si>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</si>
  <si>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</si>
  <si>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</si>
  <si>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</si>
  <si>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</si>
  <si>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</si>
  <si>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</si>
  <si>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</si>
  <si>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</si>
  <si>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</si>
  <si>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</si>
  <si>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</si>
  <si>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</si>
  <si>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</si>
  <si>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</si>
  <si>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</si>
  <si>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</si>
  <si>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</si>
  <si>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</si>
  <si>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</si>
  <si>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</si>
  <si>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</si>
  <si>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</si>
  <si>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</si>
  <si>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</si>
  <si>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</si>
  <si>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</si>
  <si>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</si>
  <si>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</si>
  <si>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</si>
  <si>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</si>
  <si>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</si>
  <si>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</si>
  <si>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</si>
  <si>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</si>
  <si>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</si>
  <si>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</si>
  <si>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</si>
  <si>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</si>
  <si>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</si>
  <si>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</si>
  <si>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</si>
  <si>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</si>
  <si>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</si>
  <si>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</si>
  <si>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</si>
  <si>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</si>
  <si>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</si>
  <si>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</si>
  <si>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</si>
  <si>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</si>
  <si>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</si>
  <si>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</si>
  <si>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</si>
  <si>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</si>
  <si>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</si>
  <si>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</si>
  <si>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</si>
  <si>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</si>
  <si>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</si>
  <si>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</si>
  <si>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</si>
  <si>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</si>
  <si>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</si>
  <si>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</si>
  <si>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</si>
  <si>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</si>
  <si>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</si>
  <si>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</si>
  <si>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</si>
  <si>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</si>
  <si>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</si>
  <si>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</si>
  <si>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</si>
  <si>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</si>
  <si>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</si>
  <si>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Ellsworth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</si>
</sst>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7" activePane="bottomRight" state="frozen"/>
      <selection pane="topRight" activeCell="F1" sqref="F1"/>
      <selection pane="bottomLeft" activeCell="A4" sqref="A4"/>
      <selection pane="bottomRight" activeCell="F671" sqref="F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162</v>
      </c>
      <c r="C2" s="21">
        <v>162</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3633.98</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17000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20633.98</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20633.98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20633.98</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20633.98</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169863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169863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2.81</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2.81</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169865.81</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23500.29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28809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52309.29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52309.29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2000</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2000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4954.18</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6954.18</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229129.28</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145288.85</v>
      </c>
      <c r="I198" s="18">
        <v>2000</v>
      </c>
      <c r="J198" s="18"/>
      <c r="K198" s="18"/>
      <c r="L198" s="19">
        <f>SUM(F198:K198)</f>
        <v>147288.85</v>
      </c>
      <c r="M198" s="8"/>
      <c r="N198" s="266"/>
    </row>
    <row r="199" spans="1:14" s="3" customFormat="1" ht="12.2" customHeight="1" x14ac:dyDescent="0.15">
      <c r="A199" s="1" t="s">
        <v>439</v>
      </c>
      <c r="B199" s="2" t="s">
        <v>341</v>
      </c>
      <c r="C199" s="2" t="s">
        <v>291</v>
      </c>
      <c r="D199" s="2" t="s">
        <v>431</v>
      </c>
      <c r="E199" s="6">
        <v>1200</v>
      </c>
      <c r="F199" s="18"/>
      <c r="G199" s="18"/>
      <c r="H199" s="18">
        <v>27872</v>
      </c>
      <c r="I199" s="18"/>
      <c r="J199" s="18"/>
      <c r="K199" s="18"/>
      <c r="L199" s="19">
        <f>SUM(F199:K199)</f>
        <v>27872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850</v>
      </c>
      <c r="G205" s="18"/>
      <c r="H205" s="18">
        <v>13537.5</v>
      </c>
      <c r="I205" s="18">
        <v>11</v>
      </c>
      <c r="J205" s="18"/>
      <c r="K205" s="18">
        <v>235.79</v>
      </c>
      <c r="L205" s="19">
        <f t="shared" si="0"/>
        <v>14634.29</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5760</v>
      </c>
      <c r="I209" s="18"/>
      <c r="J209" s="18"/>
      <c r="K209" s="18"/>
      <c r="L209" s="19">
        <f t="shared" si="0"/>
        <v>5760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850</v>
      </c>
      <c r="G212" s="41">
        <f t="shared" si="1"/>
        <v>0</v>
      </c>
      <c r="H212" s="41">
        <f t="shared" si="1"/>
        <v>192458.35</v>
      </c>
      <c r="I212" s="41">
        <f t="shared" si="1"/>
        <v>2011</v>
      </c>
      <c r="J212" s="41">
        <f t="shared" si="1"/>
        <v>0</v>
      </c>
      <c r="K212" s="41">
        <f t="shared" si="1"/>
        <v>235.79</v>
      </c>
      <c r="L212" s="41">
        <f t="shared" si="1"/>
        <v>195555.14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50652.18</v>
      </c>
      <c r="I234" s="18"/>
      <c r="J234" s="18"/>
      <c r="K234" s="18"/>
      <c r="L234" s="19">
        <f>SUM(F234:K234)</f>
        <v>50652.18</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50652.18</v>
      </c>
      <c r="I248" s="41">
        <f t="shared" si="5"/>
        <v>0</v>
      </c>
      <c r="J248" s="41">
        <f t="shared" si="5"/>
        <v>0</v>
      </c>
      <c r="K248" s="41">
        <f t="shared" si="5"/>
        <v>0</v>
      </c>
      <c r="L248" s="41">
        <f t="shared" si="5"/>
        <v>50652.18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850</v>
      </c>
      <c r="G258" s="41">
        <f t="shared" si="8"/>
        <v>0</v>
      </c>
      <c r="H258" s="41">
        <f t="shared" si="8"/>
        <v>243110.53</v>
      </c>
      <c r="I258" s="41">
        <f t="shared" si="8"/>
        <v>2011</v>
      </c>
      <c r="J258" s="41">
        <f t="shared" si="8"/>
        <v>0</v>
      </c>
      <c r="K258" s="41">
        <f t="shared" si="8"/>
        <v>235.79</v>
      </c>
      <c r="L258" s="41">
        <f t="shared" si="8"/>
        <v>246207.32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850</v>
      </c>
      <c r="G272" s="42">
        <f t="shared" si="11"/>
        <v>0</v>
      </c>
      <c r="H272" s="42">
        <f t="shared" si="11"/>
        <v>243110.53</v>
      </c>
      <c r="I272" s="42">
        <f t="shared" si="11"/>
        <v>2011</v>
      </c>
      <c r="J272" s="42">
        <f t="shared" si="11"/>
        <v>0</v>
      </c>
      <c r="K272" s="42">
        <f t="shared" si="11"/>
        <v>235.79</v>
      </c>
      <c r="L272" s="42">
        <f t="shared" si="11"/>
        <v>246207.32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37712.019999999997</v>
      </c>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229129.28</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229129.28</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246207.32</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246207.32</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20633.979999999981</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735.28</v>
      </c>
      <c r="G532" s="18">
        <v>327.64</v>
      </c>
      <c r="H532" s="18"/>
      <c r="I532" s="18"/>
      <c r="J532" s="18"/>
      <c r="K532" s="18"/>
      <c r="L532" s="88">
        <f>SUM(F532:K532)</f>
        <v>1062.92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735.28</v>
      </c>
      <c r="G535" s="89">
        <f t="shared" ref="G535:L535" si="38">SUM(G532:G534)</f>
        <v>327.64</v>
      </c>
      <c r="H535" s="89">
        <f t="shared" si="38"/>
        <v>0</v>
      </c>
      <c r="I535" s="89">
        <f t="shared" si="38"/>
        <v>0</v>
      </c>
      <c r="J535" s="89">
        <f t="shared" si="38"/>
        <v>0</v>
      </c>
      <c r="K535" s="89">
        <f t="shared" si="38"/>
        <v>0</v>
      </c>
      <c r="L535" s="89">
        <f t="shared" si="38"/>
        <v>1062.92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735.28</v>
      </c>
      <c r="G546" s="89">
        <f t="shared" ref="G546:L546" si="41">G525+G530+G535+G540+G545</f>
        <v>327.64</v>
      </c>
      <c r="H546" s="89">
        <f t="shared" si="41"/>
        <v>0</v>
      </c>
      <c r="I546" s="89">
        <f t="shared" si="41"/>
        <v>0</v>
      </c>
      <c r="J546" s="89">
        <f t="shared" si="41"/>
        <v>0</v>
      </c>
      <c r="K546" s="89">
        <f t="shared" si="41"/>
        <v>0</v>
      </c>
      <c r="L546" s="89">
        <f t="shared" si="41"/>
        <v>1062.92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1062.92</v>
      </c>
      <c r="I550" s="87">
        <f>L537</f>
        <v>0</v>
      </c>
      <c r="J550" s="87">
        <f>L542</f>
        <v>0</v>
      </c>
      <c r="K550" s="87">
        <f>SUM(F550:J550)</f>
        <v>1062.92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1062.92</v>
      </c>
      <c r="I553" s="89">
        <f t="shared" si="42"/>
        <v>0</v>
      </c>
      <c r="J553" s="89">
        <f t="shared" si="42"/>
        <v>0</v>
      </c>
      <c r="K553" s="89">
        <f t="shared" si="42"/>
        <v>1062.92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145288.85</v>
      </c>
      <c r="G576" s="18"/>
      <c r="H576" s="18">
        <v>50652.18</v>
      </c>
      <c r="I576" s="87">
        <f>SUM(F576:H576)</f>
        <v>195941.03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5760</v>
      </c>
      <c r="I592" s="18"/>
      <c r="J592" s="18"/>
      <c r="K592" s="104">
        <f t="shared" ref="K592:K598" si="48">SUM(H592:J592)</f>
        <v>5760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5760</v>
      </c>
      <c r="I599" s="108">
        <f>SUM(I592:I598)</f>
        <v>0</v>
      </c>
      <c r="J599" s="108">
        <f>SUM(J592:J598)</f>
        <v>0</v>
      </c>
      <c r="K599" s="108">
        <f>SUM(K592:K598)</f>
        <v>5760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20633.98</v>
      </c>
      <c r="H618" s="109">
        <f>SUM(F52)</f>
        <v>20633.98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20633.98</v>
      </c>
      <c r="H623" s="109">
        <f>F477</f>
        <v>20633.979999999981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229129.28</v>
      </c>
      <c r="H628" s="104">
        <f>SUM(F469)</f>
        <v>229129.28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246207.32</v>
      </c>
      <c r="H633" s="104">
        <f>SUM(F473)</f>
        <v>246207.32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5760</v>
      </c>
      <c r="H648" s="104">
        <f>L209+L227+L245</f>
        <v>5760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5760</v>
      </c>
      <c r="H650" s="104">
        <f>H599</f>
        <v>5760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195555.14</v>
      </c>
      <c r="G661" s="19">
        <f>(L230+L310+L360)</f>
        <v>0</v>
      </c>
      <c r="H661" s="19">
        <f>(L248+L329+L361)</f>
        <v>50652.18</v>
      </c>
      <c r="I661" s="19">
        <f>SUM(F661:H661)</f>
        <v>246207.32</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5760</v>
      </c>
      <c r="G663" s="19">
        <f>(L227+L307)-(J227+J307)</f>
        <v>0</v>
      </c>
      <c r="H663" s="19">
        <f>(L245+L326)-(J245+J326)</f>
        <v>0</v>
      </c>
      <c r="I663" s="19">
        <f>SUM(F663:H663)</f>
        <v>5760</v>
      </c>
      <c r="J663"/>
      <c r="K663" s="13"/>
      <c r="L663" s="13"/>
      <c r="M663" s="9"/>
    </row>
    <row r="664" spans="1:13" s="3" customFormat="1" ht="12.2" customHeight="1" x14ac:dyDescent="0.15">
      <c r="A664" s="198" t="s">
        <v>129</v>
      </c>
      <c r="B664" s="169"/>
      <c r="C664" s="169"/>
      <c r="D664" s="169"/>
      <c r="E664" s="169"/>
      <c r="F664" s="199">
        <f>SUM(F576:F588)+SUM(H603:H605)+SUM(L612)</f>
        <v>145288.85</v>
      </c>
      <c r="G664" s="199">
        <f>SUM(G576:G588)+SUM(I603:I605)+L613</f>
        <v>0</v>
      </c>
      <c r="H664" s="199">
        <f>SUM(H576:H588)+SUM(J603:J605)+L614</f>
        <v>50652.18</v>
      </c>
      <c r="I664" s="19">
        <f>SUM(F664:H664)</f>
        <v>195941.03</v>
      </c>
      <c r="J664" s="13"/>
      <c r="K664" s="13"/>
      <c r="L664" s="13"/>
      <c r="M664" s="9"/>
    </row>
    <row r="665" spans="1:13" s="3" customFormat="1" ht="12.2" customHeight="1" x14ac:dyDescent="0.15">
      <c r="A665" s="1" t="s">
        <v>130</v>
      </c>
      <c r="F665" s="19">
        <f>F661-SUM(F662:F664)</f>
        <v>44506.290000000008</v>
      </c>
      <c r="G665" s="19">
        <f>G661-SUM(G662:G664)</f>
        <v>0</v>
      </c>
      <c r="H665" s="19">
        <f>H661-SUM(H662:H664)</f>
        <v>0</v>
      </c>
      <c r="I665" s="19">
        <f>I661-SUM(I662:I664)</f>
        <v>44506.290000000008</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-44506.29</v>
      </c>
      <c r="G670" s="18"/>
      <c r="H670" s="18"/>
      <c r="I670" s="19">
        <f>SUM(F670:H670)</f>
        <v>-44506.29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2000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Ellsworth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Ellsworth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Ellsworth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225813.03</v>
      </c>
      <c r="D5" s="20">
        <f>SUM('DOE25'!L198:L201)+SUM('DOE25'!L216:L219)+SUM('DOE25'!L234:L237)-F5-G5-H5</f>
        <v>225813.03</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8434.8900000000012</v>
      </c>
      <c r="D8" s="243"/>
      <c r="E8" s="20">
        <f>'DOE25'!L205+'DOE25'!L223+'DOE25'!L241-F8-G8-H8-D9-D11</f>
        <v>8199.1</v>
      </c>
      <c r="F8" s="244"/>
      <c r="G8" s="53">
        <f>'DOE25'!J205+'DOE25'!J223+'DOE25'!J241</f>
        <v>0</v>
      </c>
      <c r="H8" s="53">
        <f>'DOE25'!K205+'DOE25'!K223+'DOE25'!K241</f>
        <v>235.79</v>
      </c>
      <c r="I8" s="256"/>
    </row>
    <row r="9" spans="1:9" ht="14.25" x14ac:dyDescent="0.2">
      <c r="A9" s="32">
        <v>2310</v>
      </c>
      <c r="B9" s="185" t="s">
        <v>888</v>
      </c>
      <c r="C9" s="275">
        <f t="shared" si="0"/>
        <v>2944.5</v>
      </c>
      <c r="D9" s="244">
        <v>2944.5</v>
      </c>
      <c r="E9" s="243"/>
      <c r="F9" s="253"/>
      <c r="G9" s="253"/>
      <c r="H9" s="253"/>
      <c r="I9" s="256"/>
    </row>
    <row r="10" spans="1:9" ht="14.25" x14ac:dyDescent="0.2">
      <c r="A10" s="32">
        <v>2317</v>
      </c>
      <c r="B10" s="185" t="s">
        <v>889</v>
      </c>
      <c r="C10" s="275">
        <f t="shared" si="0"/>
        <v>2500</v>
      </c>
      <c r="D10" s="243"/>
      <c r="E10" s="244">
        <v>2500</v>
      </c>
      <c r="F10" s="253"/>
      <c r="G10" s="253"/>
      <c r="H10" s="253"/>
      <c r="I10" s="256"/>
    </row>
    <row r="11" spans="1:9" ht="14.25" x14ac:dyDescent="0.2">
      <c r="A11" s="32">
        <v>2321</v>
      </c>
      <c r="B11" s="185" t="s">
        <v>890</v>
      </c>
      <c r="C11" s="275">
        <f t="shared" si="0"/>
        <v>3254.9</v>
      </c>
      <c r="D11" s="244">
        <v>3254.9</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5760</v>
      </c>
      <c r="D15" s="20">
        <f>'DOE25'!L209+'DOE25'!L227+'DOE25'!L245-F15-G15-H15</f>
        <v>5760</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237772.43</v>
      </c>
      <c r="E33" s="245">
        <f t="shared" si="1"/>
        <v>10699.1</v>
      </c>
      <c r="F33" s="245">
        <f t="shared" si="1"/>
        <v>0</v>
      </c>
      <c r="G33" s="245">
        <f t="shared" si="1"/>
        <v>0</v>
      </c>
      <c r="H33" s="245">
        <f t="shared" si="1"/>
        <v>235.79</v>
      </c>
      <c r="I33" s="245">
        <f t="shared" si="1"/>
        <v>0</v>
      </c>
    </row>
    <row r="35" spans="1:9" ht="12" thickBot="1" x14ac:dyDescent="0.25">
      <c r="B35" s="251" t="s">
        <v>831</v>
      </c>
      <c r="D35" s="252">
        <f>E33</f>
        <v>10699.1</v>
      </c>
      <c r="E35" s="248"/>
      <c r="F35" s="335" t="s">
        <v>1632</v>
      </c>
      <c r="G35" s="336"/>
      <c r="H35" s="336"/>
      <c r="I35" s="336"/>
    </row>
    <row r="36" spans="1:9" ht="12" thickTop="1" x14ac:dyDescent="0.2">
      <c r="B36" t="s">
        <v>810</v>
      </c>
      <c r="D36" s="20">
        <f>D33</f>
        <v>237772.43</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Ellsworth School District</v>
      </c>
      <c r="B2" s="126">
        <f>'DOE25'!B2</f>
        <v>162</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195555.14</v>
      </c>
      <c r="G4" s="302">
        <f>'DOE25'!L212+'DOE25'!L291</f>
        <v>195555.14</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195555.14</v>
      </c>
      <c r="E5" s="293"/>
      <c r="F5" s="306">
        <f>D5+E5</f>
        <v>195555.14</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195555.14</v>
      </c>
      <c r="E21" s="353">
        <f>SUM(E5:E20)</f>
        <v>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50652.18</v>
      </c>
      <c r="G36" s="302">
        <f>'DOE25'!L248+'DOE25'!L329</f>
        <v>50652.18</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50652.18</v>
      </c>
      <c r="E37" s="293"/>
      <c r="F37" s="306">
        <f t="shared" ref="F37:F42" si="2">D37+E37</f>
        <v>50652.18</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50652.18</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Ellsworth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3633.98</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17000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20633.98</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20633.98</v>
      </c>
      <c r="D49" s="24" t="s">
        <v>288</v>
      </c>
      <c r="E49" s="24" t="s">
        <v>288</v>
      </c>
      <c r="F49" s="24" t="s">
        <v>288</v>
      </c>
      <c r="G49" s="24" t="s">
        <v>288</v>
      </c>
      <c r="H49" s="124"/>
      <c r="I49" s="124"/>
    </row>
    <row r="50" spans="1:9" ht="12.75" thickTop="1" thickBot="1" x14ac:dyDescent="0.25">
      <c r="A50" s="38" t="s">
        <v>884</v>
      </c>
      <c r="B50" s="48"/>
      <c r="C50" s="41">
        <f>SUM(C34:C49)</f>
        <v>20633.98</v>
      </c>
      <c r="D50" s="41">
        <f>SUM(D34:D49)</f>
        <v>0</v>
      </c>
      <c r="E50" s="41">
        <f>SUM(E34:E49)</f>
        <v>0</v>
      </c>
      <c r="F50" s="41">
        <f>SUM(F34:F49)</f>
        <v>0</v>
      </c>
      <c r="G50" s="41">
        <f>SUM(G34:G49)</f>
        <v>0</v>
      </c>
      <c r="H50" s="124"/>
      <c r="I50" s="124"/>
    </row>
    <row r="51" spans="1:9" ht="12" thickTop="1" x14ac:dyDescent="0.2">
      <c r="A51" s="38" t="s">
        <v>885</v>
      </c>
      <c r="B51" s="2"/>
      <c r="C51" s="41">
        <f>C50+C31</f>
        <v>20633.98</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169863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2.81</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2.81</v>
      </c>
      <c r="D62" s="130">
        <f>SUM(D57:D61)</f>
        <v>0</v>
      </c>
      <c r="E62" s="130">
        <f>SUM(E57:E61)</f>
        <v>0</v>
      </c>
      <c r="F62" s="130">
        <f>SUM(F57:F61)</f>
        <v>0</v>
      </c>
      <c r="G62" s="130">
        <f>SUM(G57:G61)</f>
        <v>0</v>
      </c>
      <c r="H62"/>
      <c r="I62"/>
    </row>
    <row r="63" spans="1:9" ht="12" thickTop="1" x14ac:dyDescent="0.2">
      <c r="A63" s="29" t="s">
        <v>175</v>
      </c>
      <c r="B63" s="6"/>
      <c r="C63" s="22">
        <f>C56+C62</f>
        <v>169865.81</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23500.29</v>
      </c>
      <c r="D66" s="24" t="s">
        <v>288</v>
      </c>
      <c r="E66" s="24" t="s">
        <v>288</v>
      </c>
      <c r="F66" s="24" t="s">
        <v>288</v>
      </c>
      <c r="G66" s="24" t="s">
        <v>288</v>
      </c>
      <c r="H66"/>
      <c r="I66"/>
    </row>
    <row r="67" spans="1:9" x14ac:dyDescent="0.2">
      <c r="A67" s="1" t="s">
        <v>770</v>
      </c>
      <c r="B67" s="6">
        <v>3112</v>
      </c>
      <c r="C67" s="95">
        <f>'DOE25'!F118</f>
        <v>28809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52309.29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52309.29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2000</v>
      </c>
      <c r="D88" s="333">
        <f>SUM('DOE25'!G153:G162)</f>
        <v>0</v>
      </c>
      <c r="E88" s="333">
        <f>SUM('DOE25'!H153:H162)</f>
        <v>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4954.18</v>
      </c>
      <c r="D90" s="24" t="s">
        <v>288</v>
      </c>
      <c r="E90" s="24" t="s">
        <v>288</v>
      </c>
      <c r="F90" s="24" t="s">
        <v>288</v>
      </c>
      <c r="G90" s="24" t="s">
        <v>288</v>
      </c>
    </row>
    <row r="91" spans="1:9" ht="12.75" thickTop="1" thickBot="1" x14ac:dyDescent="0.25">
      <c r="A91" s="33" t="s">
        <v>750</v>
      </c>
      <c r="C91" s="131">
        <f>SUM(C85:C90)</f>
        <v>6954.18</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229129.28</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197941.03</v>
      </c>
      <c r="D109" s="24" t="s">
        <v>288</v>
      </c>
      <c r="E109" s="95">
        <f>('DOE25'!L277)+('DOE25'!L296)+('DOE25'!L315)</f>
        <v>0</v>
      </c>
      <c r="F109" s="24" t="s">
        <v>288</v>
      </c>
      <c r="G109" s="24" t="s">
        <v>288</v>
      </c>
    </row>
    <row r="110" spans="1:7" x14ac:dyDescent="0.2">
      <c r="A110" t="s">
        <v>198</v>
      </c>
      <c r="B110" s="32" t="s">
        <v>199</v>
      </c>
      <c r="C110" s="95">
        <f>('DOE25'!L199)+('DOE25'!L217)+('DOE25'!L235)</f>
        <v>27872</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225813.03</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14634.29</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5760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20394.29</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246207.32</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Ellsworth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197941</v>
      </c>
      <c r="D10" s="182">
        <f>ROUND((C10/$C$28)*100,1)</f>
        <v>80.400000000000006</v>
      </c>
    </row>
    <row r="11" spans="1:4" x14ac:dyDescent="0.2">
      <c r="A11">
        <v>1200</v>
      </c>
      <c r="B11" t="s">
        <v>703</v>
      </c>
      <c r="C11" s="179">
        <f>ROUND('DOE25'!L199+'DOE25'!L217+'DOE25'!L235+'DOE25'!L278+'DOE25'!L297+'DOE25'!L316,0)</f>
        <v>27872</v>
      </c>
      <c r="D11" s="182">
        <f>ROUND((C11/$C$28)*100,1)</f>
        <v>11.3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14634</v>
      </c>
      <c r="D17" s="182">
        <f t="shared" si="0"/>
        <v>5.9</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5760</v>
      </c>
      <c r="D21" s="182">
        <f t="shared" si="0"/>
        <v>2.2999999999999998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246207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246207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169863</v>
      </c>
      <c r="D35" s="182">
        <f t="shared" ref="D35:D40" si="1">ROUND((C35/$C$41)*100,1)</f>
        <v>74.099999999999994</v>
      </c>
    </row>
    <row r="36" spans="1:4" x14ac:dyDescent="0.2">
      <c r="B36" s="185" t="s">
        <v>739</v>
      </c>
      <c r="C36" s="179">
        <f>SUM('DOE25'!F112:J112)-SUM('DOE25'!G97:G110)+('DOE25'!F175+'DOE25'!F176+'DOE25'!I175+'DOE25'!I176)-C35</f>
        <v>2.8099999999976717</v>
      </c>
      <c r="D36" s="182">
        <f t="shared" si="1"/>
        <v>0</v>
      </c>
    </row>
    <row r="37" spans="1:4" x14ac:dyDescent="0.2">
      <c r="A37" s="183" t="s">
        <v>835</v>
      </c>
      <c r="B37" s="185" t="s">
        <v>728</v>
      </c>
      <c r="C37" s="179">
        <f>ROUND('DOE25'!F117+'DOE25'!F118,0)</f>
        <v>52309</v>
      </c>
      <c r="D37" s="182">
        <f t="shared" si="1"/>
        <v>22.8</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6954</v>
      </c>
      <c r="D39" s="182">
        <f t="shared" si="1"/>
        <v>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229128.81</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Ellsworth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2021-08-11T14:57:34Z</cp:lastPrinted>
  <dcterms:created xsi:type="dcterms:W3CDTF">1997-12-04T19:04:30Z</dcterms:created>
  <dcterms:modified xsi:type="dcterms:W3CDTF">2021-08-18T15:06:14Z</dcterms:modified>
</cp:coreProperties>
</file>