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952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31" i="17" l="1"/>
  <c r="E7" i="17"/>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C110" i="2" s="1"/>
  <c r="L218" i="1"/>
  <c r="L219" i="1"/>
  <c r="C13" i="10" s="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H663" i="1" s="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G652" i="1"/>
  <c r="G653" i="1"/>
  <c r="H653" i="1"/>
  <c r="G654" i="1"/>
  <c r="H654" i="1"/>
  <c r="G655" i="1"/>
  <c r="H655" i="1"/>
  <c r="H656" i="1"/>
  <c r="J656" i="1" s="1"/>
  <c r="G62" i="2"/>
  <c r="I170" i="1"/>
  <c r="G646" i="1" l="1"/>
  <c r="G409" i="1"/>
  <c r="H646" i="1" s="1"/>
  <c r="C120" i="2"/>
  <c r="J258" i="1"/>
  <c r="E123" i="2"/>
  <c r="D18" i="13"/>
  <c r="C18" i="13" s="1"/>
  <c r="E131" i="2"/>
  <c r="G553" i="1"/>
  <c r="I112" i="1"/>
  <c r="E119" i="2"/>
  <c r="D6" i="13"/>
  <c r="C6" i="13" s="1"/>
  <c r="E13" i="13"/>
  <c r="C13" i="13" s="1"/>
  <c r="G662" i="1"/>
  <c r="J652" i="1"/>
  <c r="D50" i="2"/>
  <c r="E110" i="2"/>
  <c r="D15" i="13"/>
  <c r="C15" i="13" s="1"/>
  <c r="H409" i="1"/>
  <c r="H645" i="1" s="1"/>
  <c r="G339" i="1"/>
  <c r="G353" i="1" s="1"/>
  <c r="J572" i="1"/>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E128" i="2"/>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J646" i="1" l="1"/>
  <c r="L572" i="1"/>
  <c r="C81" i="2"/>
  <c r="C141" i="2"/>
  <c r="C144" i="2" s="1"/>
  <c r="H661" i="1"/>
  <c r="H665" i="1" s="1"/>
  <c r="H668" i="1" s="1"/>
  <c r="F194" i="1"/>
  <c r="G628" i="1" s="1"/>
  <c r="J628" i="1" s="1"/>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<sst xmlns="http://schemas.openxmlformats.org/spreadsheetml/2006/main" count="5572" uniqueCount="1673">
  <si>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</si>
  <si>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</si>
  <si>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</si>
  <si>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</si>
  <si>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</si>
  <si>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</si>
  <si>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</si>
  <si>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</si>
  <si>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</si>
  <si>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</si>
  <si>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</si>
  <si>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</si>
  <si>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</si>
  <si>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</si>
  <si>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</si>
  <si>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</si>
  <si>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</si>
  <si>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</si>
  <si>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</si>
  <si>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</si>
  <si>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</si>
  <si>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</si>
  <si>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</si>
  <si>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</si>
  <si>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</si>
  <si>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</si>
  <si>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</si>
  <si>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</si>
  <si>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</si>
  <si>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</si>
  <si>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</si>
  <si>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</si>
  <si>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</si>
  <si>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</si>
  <si>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</si>
  <si>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</si>
  <si>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</si>
  <si>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</si>
  <si>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</si>
  <si>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</si>
  <si>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</si>
  <si>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</si>
  <si>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</si>
  <si>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</si>
  <si>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</si>
  <si>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</si>
  <si>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</si>
  <si>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</si>
  <si>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</si>
  <si>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</si>
  <si>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</si>
  <si>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</si>
  <si>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</si>
  <si>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</si>
  <si>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</si>
  <si>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</si>
  <si>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</si>
  <si>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</si>
  <si>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</si>
  <si>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</si>
  <si>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</si>
  <si>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</si>
  <si>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</si>
  <si>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</si>
  <si>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</si>
  <si>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</si>
  <si>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</si>
  <si>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</si>
  <si>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</si>
  <si>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</si>
  <si>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</si>
  <si>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</si>
  <si>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</si>
  <si>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</si>
  <si>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</si>
  <si>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</si>
  <si>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</si>
  <si>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</si>
  <si>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</si>
  <si>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</si>
  <si>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</si>
  <si>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</si>
  <si>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</si>
  <si>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</si>
  <si>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</si>
  <si>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</si>
  <si>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</si>
  <si>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</si>
  <si>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</si>
  <si>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</si>
  <si>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</si>
  <si>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</si>
  <si>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</si>
  <si>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</si>
  <si>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</si>
  <si>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</si>
  <si>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</si>
  <si>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</si>
  <si>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</si>
  <si>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</si>
  <si>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</si>
  <si>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</si>
  <si>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</si>
  <si>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</si>
  <si>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</si>
  <si>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</si>
  <si>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</si>
  <si>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</si>
  <si>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</si>
  <si>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</si>
  <si>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</si>
  <si>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</si>
  <si>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</si>
  <si>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</si>
  <si>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</si>
  <si>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</si>
  <si>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</si>
  <si>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</si>
  <si>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</si>
  <si>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</si>
  <si>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</si>
  <si>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</si>
  <si>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</si>
  <si>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</si>
  <si>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</si>
  <si>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</si>
  <si>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</si>
  <si>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</si>
  <si>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</si>
  <si>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</si>
  <si>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</si>
  <si>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</si>
  <si>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</si>
  <si>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</si>
  <si>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</si>
  <si>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</si>
  <si>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</si>
  <si>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</si>
  <si>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</si>
  <si>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</si>
  <si>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</si>
  <si>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</si>
  <si>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</si>
  <si>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</si>
  <si>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</si>
  <si>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</si>
  <si>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</si>
  <si>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</si>
  <si>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</si>
  <si>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</si>
  <si>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</si>
  <si>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</si>
  <si>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</si>
  <si>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</si>
  <si>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</si>
  <si>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</si>
  <si>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</si>
  <si>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</si>
  <si>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</si>
  <si>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</si>
  <si>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</si>
  <si>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</si>
  <si>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</si>
  <si>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</si>
  <si>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</si>
  <si>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</si>
  <si>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</si>
  <si>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</si>
  <si>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</si>
  <si>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</si>
  <si>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</si>
  <si>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</si>
  <si>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</si>
  <si>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</si>
  <si>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</si>
  <si>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</si>
  <si>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</si>
  <si>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</si>
  <si>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</si>
  <si>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</si>
  <si>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</si>
  <si>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</si>
  <si>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</si>
  <si>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</si>
  <si>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</si>
  <si>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</si>
  <si>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</si>
  <si>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</si>
  <si>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</si>
  <si>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</si>
  <si>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</si>
  <si>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</si>
  <si>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</si>
  <si>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</si>
  <si>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</si>
  <si>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</si>
  <si>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</si>
  <si>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</si>
  <si>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</si>
  <si>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</si>
  <si>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</si>
  <si>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</si>
  <si>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</si>
  <si>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</si>
  <si>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</si>
  <si>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</si>
  <si>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</si>
  <si>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</si>
  <si>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</si>
  <si>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</si>
  <si>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</si>
  <si>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</si>
  <si>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</si>
  <si>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</si>
  <si>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</si>
  <si>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</si>
  <si>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</si>
  <si>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</si>
  <si>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</si>
  <si>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</si>
  <si>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</si>
  <si>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</si>
  <si>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</si>
  <si>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</si>
  <si>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</si>
  <si>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</si>
  <si>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</si>
  <si>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</si>
  <si>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</si>
  <si>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</si>
  <si>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</si>
  <si>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</si>
  <si>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</si>
  <si>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</si>
  <si>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</si>
  <si>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</si>
  <si>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</si>
  <si>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</si>
  <si>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</si>
  <si>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</si>
  <si>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</si>
  <si>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</si>
  <si>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</si>
  <si>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</si>
  <si>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</si>
  <si>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</si>
  <si>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</si>
  <si>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</si>
  <si>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</si>
  <si>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</si>
  <si>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</si>
  <si>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</si>
  <si>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</si>
  <si>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</si>
  <si>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</si>
  <si>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</si>
  <si>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</si>
  <si>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</si>
  <si>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</si>
  <si>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</si>
  <si>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</si>
  <si>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</si>
  <si>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</si>
  <si>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</si>
  <si>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</si>
  <si>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</si>
  <si>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</si>
  <si>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</si>
  <si>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</si>
  <si>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</si>
  <si>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</si>
  <si>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</si>
  <si>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</si>
  <si>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</si>
  <si>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</si>
  <si>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</si>
  <si>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</si>
  <si>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</si>
  <si>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</si>
  <si>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</si>
  <si>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</si>
  <si>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</si>
  <si>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</si>
  <si>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</si>
  <si>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</si>
  <si>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</si>
  <si>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</si>
  <si>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</si>
  <si>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</si>
  <si>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</si>
  <si>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</si>
  <si>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</si>
  <si>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</si>
  <si>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</si>
  <si>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</si>
  <si>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</si>
  <si>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</si>
  <si>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</si>
  <si>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</si>
  <si>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</si>
  <si>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</si>
  <si>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</si>
  <si>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</si>
  <si>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</si>
  <si>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</si>
  <si>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</si>
  <si>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</si>
  <si>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</si>
  <si>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</si>
  <si>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</si>
  <si>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</si>
  <si>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</si>
  <si>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</si>
  <si>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</si>
  <si>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</si>
  <si>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</si>
  <si>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</si>
  <si>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</si>
  <si>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</si>
  <si>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</si>
  <si>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</si>
  <si>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</si>
  <si>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</si>
  <si>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</si>
  <si>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</si>
  <si>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</si>
  <si>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</si>
  <si>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</si>
  <si>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</si>
  <si>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</si>
  <si>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</si>
  <si>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</si>
  <si>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</si>
  <si>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</si>
  <si>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</si>
  <si>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</si>
  <si>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</si>
  <si>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</si>
  <si>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</si>
  <si>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</si>
  <si>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</si>
  <si>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</si>
  <si>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</si>
  <si>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</si>
  <si>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</si>
  <si>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</si>
  <si>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</si>
  <si>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</si>
  <si>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</si>
  <si>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</si>
  <si>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</si>
  <si>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</si>
  <si>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</si>
  <si>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</si>
  <si>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</si>
  <si>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</si>
  <si>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</si>
  <si>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</si>
  <si>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</si>
  <si>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</si>
  <si>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</si>
  <si>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</si>
  <si>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</si>
  <si>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</si>
  <si>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</si>
  <si>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</si>
  <si>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</si>
  <si>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</si>
  <si>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</si>
  <si>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</si>
  <si>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</si>
  <si>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</si>
  <si>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</si>
  <si>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</si>
  <si>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</si>
  <si>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</si>
  <si>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</si>
  <si>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</si>
  <si>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</si>
  <si>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</si>
  <si>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</si>
  <si>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</si>
  <si>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</si>
  <si>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</si>
  <si>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</si>
  <si>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</si>
  <si>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</si>
  <si>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</si>
  <si>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</si>
  <si>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</si>
  <si>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</si>
  <si>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</si>
  <si>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</si>
  <si>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</si>
  <si>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</si>
  <si>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</si>
  <si>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</si>
  <si>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</si>
  <si>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</si>
  <si>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</si>
  <si>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</si>
  <si>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</si>
  <si>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</si>
  <si>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</si>
  <si>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</si>
  <si>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</si>
  <si>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</si>
  <si>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</si>
  <si>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</si>
  <si>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</si>
  <si>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</si>
  <si>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</si>
  <si>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</si>
  <si>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</si>
  <si>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</si>
  <si>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</si>
  <si>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</si>
  <si>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</si>
  <si>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</si>
  <si>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</si>
  <si>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</si>
  <si>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</si>
  <si>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</si>
  <si>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</si>
  <si>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</si>
  <si>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</si>
  <si>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</si>
  <si>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</si>
  <si>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</si>
  <si>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</si>
  <si>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</si>
  <si>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</si>
  <si>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</si>
  <si>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</si>
  <si>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</si>
  <si>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</si>
  <si>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</si>
  <si>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</si>
  <si>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</si>
  <si>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</si>
  <si>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</si>
  <si>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</si>
  <si>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</si>
  <si>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</si>
  <si>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</si>
  <si>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</si>
  <si>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</si>
  <si>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</si>
  <si>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</si>
  <si>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</si>
  <si>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</si>
  <si>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</si>
  <si>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</si>
  <si>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</si>
  <si>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</si>
  <si>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</si>
  <si>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</si>
  <si>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</si>
  <si>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</si>
  <si>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</si>
  <si>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</si>
  <si>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</si>
  <si>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</si>
  <si>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</si>
  <si>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</si>
  <si>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</si>
  <si>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</si>
  <si>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</si>
  <si>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</si>
  <si>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</si>
  <si>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</si>
  <si>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</si>
  <si>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</si>
  <si>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</si>
  <si>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</si>
  <si>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</si>
  <si>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</si>
  <si>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</si>
  <si>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</si>
  <si>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</si>
  <si>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</si>
  <si>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</si>
  <si>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</si>
  <si>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</si>
  <si>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</si>
  <si>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</si>
  <si>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</si>
  <si>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</si>
  <si>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</si>
  <si>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</si>
  <si>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</si>
  <si>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</si>
  <si>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</si>
  <si>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</si>
  <si>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</si>
  <si>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</si>
  <si>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</si>
  <si>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</si>
  <si>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</si>
  <si>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</si>
  <si>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</si>
  <si>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</si>
  <si>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</si>
  <si>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</si>
  <si>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</si>
  <si>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</si>
  <si>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</si>
  <si>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</si>
  <si>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</si>
  <si>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</si>
  <si>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</si>
  <si>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</si>
  <si>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</si>
  <si>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</si>
  <si>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</si>
  <si>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</si>
  <si>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</si>
  <si>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</si>
  <si>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</si>
  <si>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</si>
  <si>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</si>
  <si>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</si>
  <si>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</si>
  <si>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</si>
  <si>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</si>
  <si>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</si>
  <si>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</si>
  <si>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</si>
  <si>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</si>
  <si>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</si>
  <si>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</si>
  <si>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</si>
  <si>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</si>
  <si>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</si>
  <si>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</si>
  <si>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</si>
  <si>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</si>
  <si>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</si>
  <si>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</si>
  <si>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</si>
  <si>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</si>
  <si>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</si>
  <si>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</si>
  <si>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</si>
  <si>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</si>
  <si>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</si>
  <si>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</si>
  <si>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</si>
  <si>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</si>
  <si>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</si>
  <si>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</si>
  <si>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</si>
  <si>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</si>
  <si>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</si>
  <si>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</si>
  <si>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</si>
  <si>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</si>
  <si>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</si>
  <si>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</si>
  <si>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</si>
  <si>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</si>
  <si>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</si>
  <si>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</si>
  <si>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</si>
  <si>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</si>
  <si>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</si>
  <si>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</si>
  <si>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</si>
  <si>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</si>
  <si>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</si>
  <si>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</si>
  <si>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</si>
  <si>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</si>
  <si>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</si>
  <si>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</si>
  <si>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</si>
  <si>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</si>
  <si>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</si>
  <si>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</si>
  <si>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</si>
  <si>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</si>
  <si>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</si>
  <si>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</si>
  <si>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</si>
  <si>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</si>
  <si>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</si>
  <si>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</si>
  <si>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</si>
  <si>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</si>
  <si>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</si>
  <si>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</si>
  <si>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</si>
  <si>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</si>
  <si>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</si>
  <si>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</si>
  <si>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</si>
  <si>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</si>
  <si>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</si>
  <si>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</si>
  <si>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</si>
  <si>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</si>
  <si>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</si>
  <si>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</si>
  <si>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</si>
  <si>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</si>
  <si>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</si>
  <si>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</si>
  <si>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</si>
  <si>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</si>
  <si>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</si>
  <si>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</si>
  <si>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</si>
  <si>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</si>
  <si>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</si>
  <si>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</si>
  <si>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</si>
  <si>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</si>
  <si>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</si>
  <si>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</si>
  <si>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</si>
  <si>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</si>
  <si>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</si>
  <si>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</si>
  <si>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</si>
  <si>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</si>
  <si>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</si>
  <si>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</si>
  <si>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</si>
  <si>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</si>
  <si>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</si>
  <si>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</si>
  <si>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</si>
  <si>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</si>
  <si>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</si>
  <si>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</si>
  <si>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</si>
  <si>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</si>
  <si>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</si>
  <si>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</si>
  <si>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</si>
  <si>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</si>
  <si>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</si>
  <si>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</si>
  <si>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</si>
  <si>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</si>
  <si>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</si>
  <si>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</si>
  <si>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</si>
  <si>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</si>
  <si>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</si>
  <si>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</si>
  <si>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</si>
  <si>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</si>
  <si>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</si>
  <si>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</si>
  <si>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</si>
  <si>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</si>
  <si>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</si>
  <si>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</si>
  <si>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</si>
  <si>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</si>
  <si>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</si>
  <si>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</si>
  <si>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</si>
  <si>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</si>
  <si>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</si>
  <si>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</si>
  <si>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</si>
  <si>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</si>
  <si>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</si>
  <si>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</si>
  <si>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</si>
  <si>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</si>
  <si>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</si>
  <si>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</si>
  <si>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</si>
  <si>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</si>
  <si>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</si>
  <si>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</si>
  <si>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</si>
  <si>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</si>
  <si>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</si>
  <si>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</si>
  <si>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</si>
  <si>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</si>
  <si>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</si>
  <si>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</si>
  <si>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</si>
  <si>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</si>
  <si>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</si>
  <si>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</si>
  <si>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</si>
  <si>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</si>
  <si>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</si>
  <si>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</si>
  <si>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</si>
  <si>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</si>
  <si>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</si>
  <si>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</si>
  <si>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</si>
  <si>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</si>
  <si>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</si>
  <si>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</si>
  <si>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</si>
  <si>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</si>
  <si>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</si>
  <si>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</si>
  <si>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</si>
  <si>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</si>
  <si>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</si>
  <si>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</si>
  <si>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</si>
  <si>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</si>
  <si>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</si>
  <si>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</si>
  <si>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</si>
  <si>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</si>
  <si>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</si>
  <si>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</si>
  <si>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</si>
  <si>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</si>
  <si>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</si>
  <si>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</si>
  <si>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</si>
  <si>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</si>
  <si>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</si>
  <si>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</si>
  <si>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</si>
  <si>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</si>
  <si>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</si>
  <si>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</si>
  <si>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</si>
  <si>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</si>
  <si>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</si>
  <si>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</si>
  <si>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</si>
  <si>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</si>
  <si>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</si>
  <si>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</si>
  <si>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</si>
  <si>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</si>
  <si>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</si>
  <si>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</si>
  <si>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</si>
  <si>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</si>
  <si>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</si>
  <si>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</si>
  <si>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</si>
  <si>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</si>
  <si>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</si>
  <si>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</si>
  <si>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</si>
  <si>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</si>
  <si>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</si>
  <si>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</si>
  <si>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</si>
  <si>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</si>
  <si>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</si>
  <si>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</si>
  <si>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</si>
  <si>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</si>
  <si>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</si>
  <si>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</si>
  <si>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</si>
  <si>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</si>
  <si>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</si>
  <si>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</si>
  <si>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</si>
  <si>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</si>
  <si>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</si>
  <si>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</si>
  <si>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</si>
  <si>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</si>
  <si>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</si>
  <si>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</si>
  <si>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</si>
  <si>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</si>
  <si>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</si>
  <si>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</si>
  <si>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</si>
  <si>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</si>
  <si>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</si>
  <si>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</si>
  <si>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</si>
  <si>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</si>
  <si>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</si>
  <si>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</si>
  <si>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</si>
  <si>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</si>
  <si>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</si>
  <si>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</si>
  <si>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</si>
  <si>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</si>
  <si>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</si>
  <si>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</si>
  <si>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</si>
  <si>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</si>
  <si>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</si>
  <si>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</si>
  <si>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</si>
  <si>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</si>
  <si>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</si>
  <si>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</si>
  <si>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</si>
  <si>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</si>
  <si>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</si>
  <si>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</si>
  <si>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</si>
  <si>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</si>
  <si>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</si>
  <si>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</si>
  <si>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</si>
  <si>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</si>
  <si>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</si>
  <si>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</si>
  <si>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</si>
  <si>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</si>
  <si>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</si>
  <si>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</si>
  <si>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</si>
  <si>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</si>
  <si>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</si>
  <si>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</si>
  <si>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</si>
  <si>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</si>
  <si>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</si>
  <si>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</si>
  <si>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</si>
  <si>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</si>
  <si>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</si>
  <si>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</si>
  <si>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</si>
  <si>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</si>
  <si>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</si>
  <si>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</si>
  <si>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</si>
  <si>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</si>
  <si>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</si>
  <si>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</si>
  <si>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</si>
  <si>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</si>
  <si>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</si>
  <si>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</si>
  <si>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</si>
  <si>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</si>
  <si>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</si>
  <si>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</si>
  <si>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</si>
  <si>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</si>
  <si>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</si>
  <si>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</si>
  <si>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</si>
  <si>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</si>
  <si>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</si>
  <si>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</si>
  <si>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</si>
  <si>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</si>
  <si>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</si>
  <si>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</si>
  <si>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</si>
  <si>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</si>
  <si>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</si>
  <si>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</si>
  <si>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</si>
  <si>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</si>
  <si>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</si>
  <si>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</si>
  <si>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</si>
  <si>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</si>
  <si>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</si>
  <si>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</si>
  <si>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</si>
  <si>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</si>
  <si>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</si>
  <si>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</si>
  <si>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</si>
  <si>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</si>
  <si>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</si>
  <si>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</si>
  <si>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</si>
  <si>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</si>
  <si>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</si>
  <si>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</si>
  <si>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</si>
  <si>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</si>
  <si>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</si>
  <si>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</si>
  <si>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</si>
  <si>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</si>
  <si>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</si>
  <si>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</si>
  <si>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</si>
  <si>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</si>
  <si>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</si>
  <si>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</si>
  <si>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</si>
  <si>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</si>
  <si>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</si>
  <si>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</si>
  <si>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</si>
  <si>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</si>
  <si>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</si>
  <si>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</si>
  <si>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</si>
  <si>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</si>
  <si>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</si>
  <si>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</si>
  <si>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</si>
  <si>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</si>
  <si>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</si>
  <si>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</si>
  <si>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</si>
  <si>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</si>
  <si>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</si>
  <si>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</si>
  <si>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</si>
  <si>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</si>
  <si>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</si>
  <si>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</si>
  <si>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</si>
  <si>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</si>
  <si>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</si>
  <si>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</si>
  <si>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</si>
  <si>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</si>
  <si>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</si>
  <si>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</si>
  <si>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</si>
  <si>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</si>
  <si>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</si>
  <si>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</si>
  <si>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</si>
  <si>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</si>
  <si>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</si>
  <si>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</si>
  <si>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</si>
  <si>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</si>
  <si>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</si>
  <si>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</si>
  <si>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</si>
  <si>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</si>
  <si>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</si>
  <si>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</si>
  <si>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</si>
  <si>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</si>
  <si>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</si>
  <si>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</si>
  <si>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</si>
  <si>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</si>
  <si>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</si>
  <si>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</si>
  <si>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</si>
  <si>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</si>
  <si>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</si>
  <si>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</si>
  <si>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</si>
  <si>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</si>
  <si>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</si>
  <si>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</si>
  <si>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</si>
  <si>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</si>
  <si>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</si>
  <si>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</si>
  <si>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</si>
  <si>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</si>
  <si>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</si>
  <si>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</si>
  <si>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</si>
  <si>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</si>
  <si>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</si>
  <si>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</si>
  <si>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</si>
  <si>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</si>
  <si>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</si>
  <si>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</si>
  <si>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</si>
  <si>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</si>
  <si>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</si>
  <si>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</si>
  <si>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</si>
  <si>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</si>
  <si>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</si>
  <si>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</si>
  <si>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</si>
  <si>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</si>
  <si>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</si>
  <si>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</si>
  <si>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</si>
  <si>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</si>
  <si>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</si>
  <si>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</si>
  <si>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</si>
  <si>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</si>
  <si>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</si>
  <si>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</si>
  <si>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</si>
  <si>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</si>
  <si>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</si>
  <si>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</si>
  <si>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</si>
  <si>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</si>
  <si>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</si>
  <si>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</si>
  <si>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</si>
  <si>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</si>
  <si>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</si>
  <si>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</si>
  <si>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</si>
  <si>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</si>
  <si>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</si>
  <si>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</si>
  <si>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</si>
  <si>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</si>
  <si>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</si>
  <si>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</si>
  <si>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</si>
  <si>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</si>
  <si>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</si>
  <si>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</si>
  <si>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</si>
  <si>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</si>
  <si>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</si>
  <si>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</si>
  <si>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</si>
  <si>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</si>
  <si>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</si>
  <si>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</si>
  <si>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</si>
  <si>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</si>
  <si>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</si>
  <si>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</si>
  <si>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</si>
  <si>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</si>
  <si>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</si>
  <si>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</si>
  <si>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</si>
  <si>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</si>
  <si>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</si>
  <si>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</si>
  <si>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</si>
  <si>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</si>
  <si>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</si>
  <si>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</si>
  <si>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</si>
  <si>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</si>
  <si>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</si>
  <si>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</si>
  <si>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</si>
  <si>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</si>
  <si>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</si>
  <si>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</si>
  <si>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</si>
  <si>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</si>
  <si>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</si>
  <si>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</si>
  <si>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</si>
  <si>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</si>
  <si>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</si>
  <si>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</si>
  <si>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</si>
  <si>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</si>
  <si>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</si>
  <si>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</si>
  <si>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</si>
  <si>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</si>
  <si>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</si>
  <si>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</si>
  <si>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</si>
  <si>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</si>
  <si>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</si>
  <si>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</si>
  <si>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</si>
  <si>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</si>
  <si>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</si>
  <si>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</si>
  <si>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</si>
  <si>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</si>
  <si>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</si>
  <si>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</si>
  <si>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</si>
  <si>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</si>
  <si>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</si>
  <si>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</si>
  <si>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</si>
  <si>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</si>
  <si>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</si>
  <si>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</si>
  <si>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</si>
  <si>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</si>
  <si>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</si>
  <si>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</si>
  <si>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</si>
  <si>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</si>
  <si>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</si>
  <si>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</si>
  <si>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</si>
  <si>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</si>
  <si>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</si>
  <si>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</si>
  <si>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</si>
  <si>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</si>
  <si>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</si>
  <si>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</si>
  <si>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</si>
  <si>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</si>
  <si>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</si>
  <si>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</si>
  <si>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</si>
  <si>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</si>
  <si>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</si>
  <si>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</si>
  <si>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</si>
  <si>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</si>
  <si>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</si>
  <si>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</si>
  <si>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</si>
  <si>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</si>
  <si>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</si>
  <si>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</si>
  <si>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</si>
  <si>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</si>
  <si>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</si>
  <si>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</si>
  <si>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</si>
  <si>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</si>
  <si>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</si>
  <si>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</si>
  <si>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</si>
  <si>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</si>
  <si>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</si>
  <si>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</si>
  <si>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</si>
  <si>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</si>
  <si>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</si>
  <si>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</si>
  <si>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</si>
  <si>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</si>
  <si>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</si>
  <si>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</si>
  <si>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</si>
  <si>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</si>
  <si>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</si>
  <si>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</si>
  <si>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</si>
  <si>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</si>
  <si>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</si>
  <si>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</si>
  <si>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</si>
  <si>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</si>
  <si>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</si>
  <si>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</si>
  <si>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</si>
  <si>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</si>
  <si>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</si>
  <si>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</si>
  <si>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</si>
  <si>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</si>
  <si>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</si>
  <si>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</si>
  <si>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</si>
  <si>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</si>
  <si>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</si>
  <si>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</si>
  <si>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</si>
  <si>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</si>
  <si>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</si>
  <si>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</si>
  <si>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</si>
  <si>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</si>
  <si>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</si>
  <si>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</si>
  <si>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</si>
  <si>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</si>
  <si>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</si>
  <si>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</si>
  <si>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</si>
  <si>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</si>
  <si>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</si>
  <si>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</si>
  <si>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</si>
  <si>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</si>
  <si>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</si>
  <si>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</si>
  <si>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</si>
  <si>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</si>
  <si>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</si>
  <si>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</si>
  <si>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</si>
  <si>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</si>
  <si>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</si>
  <si>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</si>
  <si>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</si>
  <si>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</si>
  <si>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</si>
  <si>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</si>
  <si>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</si>
  <si>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</si>
  <si>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</si>
  <si>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</si>
  <si>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</si>
  <si>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</si>
  <si>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</si>
  <si>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</si>
  <si>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</si>
  <si>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</si>
  <si>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</si>
  <si>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</si>
  <si>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</si>
  <si>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</si>
  <si>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</si>
  <si>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</si>
  <si>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</si>
  <si>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</si>
  <si>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</si>
  <si>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</si>
  <si>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</si>
  <si>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</si>
  <si>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</si>
  <si>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</si>
  <si>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</si>
  <si>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</si>
  <si>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</si>
  <si>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</si>
  <si>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</si>
  <si>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</si>
  <si>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</si>
  <si>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</si>
  <si>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</si>
  <si>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</si>
  <si>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</si>
  <si>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</si>
  <si>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</si>
  <si>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</si>
  <si>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</si>
  <si>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</si>
  <si>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</si>
  <si>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</si>
  <si>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</si>
  <si>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</si>
  <si>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</si>
  <si>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</si>
  <si>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</si>
  <si>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</si>
  <si>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</si>
  <si>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</si>
  <si>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</si>
  <si>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</si>
  <si>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</si>
  <si>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</si>
  <si>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</si>
  <si>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</si>
  <si>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</si>
  <si>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</si>
  <si>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</si>
  <si>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</si>
  <si>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</si>
  <si>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</si>
  <si>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</si>
  <si>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</si>
  <si>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</si>
  <si>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</si>
  <si>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</si>
  <si>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</si>
  <si>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</si>
  <si>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</si>
  <si>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</si>
  <si>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</si>
  <si>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</si>
  <si>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</si>
  <si>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</si>
  <si>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</si>
  <si>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</si>
  <si>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</si>
  <si>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</si>
  <si>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</si>
  <si>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</si>
  <si>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</si>
  <si>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</si>
  <si>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</si>
  <si>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</si>
  <si>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</si>
  <si>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</si>
  <si>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</si>
  <si>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</si>
  <si>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</si>
  <si>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</si>
  <si>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</si>
  <si>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</si>
  <si>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</si>
  <si>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</si>
  <si>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</si>
  <si>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</si>
  <si>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</si>
  <si>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</si>
  <si>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</si>
  <si>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</si>
  <si>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</si>
  <si>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</si>
  <si>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</si>
  <si>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</si>
  <si>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</si>
  <si>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</si>
  <si>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</si>
  <si>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</si>
  <si>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</si>
  <si>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</si>
  <si>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</si>
  <si>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</si>
  <si>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</si>
  <si>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</si>
  <si>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</si>
  <si>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</si>
  <si>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</si>
  <si>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</si>
  <si>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</si>
  <si>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</si>
  <si>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</si>
  <si>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</si>
  <si>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</si>
  <si>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</si>
  <si>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</si>
  <si>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</si>
  <si>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</si>
  <si>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</si>
  <si>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</si>
  <si>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</si>
  <si>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</si>
  <si>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</si>
  <si>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</si>
  <si>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</si>
  <si>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</si>
  <si>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</si>
  <si>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</si>
  <si>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</si>
  <si>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</si>
  <si>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</si>
  <si>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</si>
  <si>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</si>
  <si>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</si>
  <si>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</si>
  <si>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</si>
  <si>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</si>
  <si>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</si>
  <si>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</si>
  <si>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</si>
  <si>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</si>
  <si>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</si>
  <si>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</si>
  <si>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</si>
  <si>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</si>
  <si>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</si>
  <si>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</si>
  <si>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</si>
  <si>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</si>
  <si>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</si>
  <si>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</si>
  <si>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</si>
  <si>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</si>
  <si>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</si>
  <si>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</si>
  <si>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</si>
  <si>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</si>
  <si>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</si>
  <si>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</si>
  <si>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</si>
  <si>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</si>
  <si>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</si>
  <si>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</si>
  <si>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</si>
  <si>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</si>
  <si>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</si>
  <si>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</si>
  <si>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</si>
  <si>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</si>
  <si>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</si>
  <si>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</si>
  <si>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</si>
  <si>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</si>
  <si>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</si>
  <si>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</si>
  <si>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</si>
  <si>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</si>
  <si>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</si>
  <si>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</si>
  <si>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</si>
  <si>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</si>
  <si>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</si>
  <si>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</si>
  <si>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</si>
  <si>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</si>
  <si>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</si>
  <si>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</si>
  <si>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</si>
  <si>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</si>
  <si>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</si>
  <si>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</si>
  <si>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</si>
  <si>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</si>
  <si>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</si>
  <si>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</si>
  <si>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</si>
  <si>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</si>
  <si>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</si>
  <si>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</si>
  <si>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</si>
  <si>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</si>
  <si>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</si>
  <si>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</si>
  <si>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</si>
  <si>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</si>
  <si>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</si>
  <si>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</si>
  <si>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</si>
  <si>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</si>
  <si>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</si>
  <si>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</si>
  <si>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</si>
  <si>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</si>
  <si>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</si>
  <si>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</si>
  <si>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</si>
  <si>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</si>
  <si>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</si>
  <si>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</si>
  <si>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</si>
  <si>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</si>
  <si>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</si>
  <si>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</si>
  <si>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</si>
  <si>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</si>
  <si>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</si>
  <si>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</si>
  <si>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</si>
  <si>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</si>
  <si>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</si>
  <si>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</si>
  <si>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</si>
  <si>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</si>
  <si>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</si>
  <si>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</si>
  <si>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</si>
  <si>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</si>
  <si>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</si>
  <si>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</si>
  <si>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</si>
  <si>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</si>
  <si>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</si>
  <si>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</si>
  <si>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</si>
  <si>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</si>
  <si>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</si>
  <si>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</si>
  <si>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</si>
  <si>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</si>
  <si>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</si>
  <si>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</si>
  <si>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</si>
  <si>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</si>
  <si>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</si>
  <si>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</si>
  <si>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</si>
  <si>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</si>
  <si>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</si>
  <si>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</si>
  <si>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</si>
  <si>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</si>
  <si>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</si>
  <si>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</si>
  <si>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</si>
  <si>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</si>
  <si>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</si>
  <si>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</si>
  <si>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</si>
  <si>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</si>
  <si>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</si>
  <si>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</si>
  <si>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</si>
  <si>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</si>
  <si>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</si>
  <si>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</si>
  <si>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</si>
  <si>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</si>
  <si>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</si>
  <si>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</si>
  <si>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</si>
  <si>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</si>
  <si>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</si>
  <si>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</si>
  <si>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</si>
  <si>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</si>
  <si>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</si>
  <si>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</si>
  <si>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</si>
  <si>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</si>
  <si>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</si>
  <si>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</si>
  <si>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</si>
  <si>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</si>
  <si>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</si>
  <si>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</si>
  <si>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</si>
  <si>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</si>
  <si>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</si>
  <si>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</si>
  <si>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</si>
  <si>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</si>
  <si>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</si>
  <si>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</si>
  <si>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</si>
  <si>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</si>
  <si>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</si>
  <si>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</si>
  <si>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</si>
  <si>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</si>
  <si>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</si>
  <si>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</si>
  <si>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</si>
  <si>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</si>
  <si>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</si>
  <si>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</si>
  <si>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</si>
  <si>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</si>
  <si>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</si>
  <si>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</si>
  <si>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</si>
  <si>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</si>
  <si>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</si>
  <si>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</si>
  <si>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</si>
  <si>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</si>
  <si>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</si>
  <si>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</si>
  <si>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</si>
  <si>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</si>
  <si>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</si>
  <si>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</si>
  <si>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</si>
  <si>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</si>
  <si>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</si>
  <si>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</si>
  <si>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</si>
  <si>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</si>
  <si>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</si>
  <si>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</si>
  <si>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</si>
  <si>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</si>
  <si>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</si>
  <si>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</si>
  <si>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</si>
  <si>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</si>
  <si>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</si>
  <si>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</si>
  <si>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</si>
  <si>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</si>
  <si>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</si>
  <si>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</si>
  <si>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</si>
  <si>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</si>
  <si>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</si>
  <si>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</si>
  <si>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</si>
  <si>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</si>
  <si>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</si>
  <si>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</si>
  <si>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</si>
  <si>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</si>
  <si>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</si>
  <si>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</si>
  <si>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</si>
  <si>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</si>
  <si>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</si>
  <si>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</si>
  <si>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</si>
  <si>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</si>
  <si>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</si>
  <si>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</si>
  <si>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</si>
  <si>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</si>
  <si>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</si>
  <si>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</si>
  <si>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</si>
  <si>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</si>
  <si>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</si>
  <si>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</si>
  <si>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</si>
  <si>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</si>
  <si>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</si>
  <si>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</si>
  <si>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</si>
  <si>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</si>
  <si>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</si>
  <si>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</si>
  <si>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</si>
  <si>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</si>
  <si>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</si>
  <si>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</si>
  <si>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</si>
  <si>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</si>
  <si>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</si>
  <si>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</si>
  <si>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</si>
  <si>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</si>
  <si>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</si>
  <si>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</si>
  <si>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</si>
  <si>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</si>
  <si>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</si>
  <si>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</si>
  <si>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</si>
  <si>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</si>
  <si>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</si>
  <si>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</si>
  <si>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</si>
  <si>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</si>
  <si>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</si>
  <si>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</si>
  <si>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</si>
  <si>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</si>
  <si>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</si>
  <si>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</si>
  <si>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</si>
  <si>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</si>
  <si>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</si>
  <si>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</si>
  <si>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</si>
  <si>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</si>
  <si>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</si>
  <si>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</si>
  <si>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</si>
  <si>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</si>
  <si>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</si>
  <si>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</si>
  <si>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</si>
  <si>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</si>
  <si>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</si>
  <si>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</si>
  <si>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</si>
  <si>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</si>
  <si>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</si>
  <si>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</si>
  <si>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</si>
  <si>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</si>
  <si>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</si>
  <si>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</si>
  <si>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</si>
  <si>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</si>
  <si>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</si>
  <si>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</si>
  <si>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</si>
  <si>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</si>
  <si>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</si>
  <si>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</si>
  <si>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</si>
  <si>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</si>
  <si>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</si>
  <si>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</si>
  <si>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</si>
  <si>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</si>
  <si>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</si>
  <si>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</si>
  <si>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</si>
  <si>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</si>
  <si>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</si>
  <si>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</si>
  <si>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</si>
  <si>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</si>
  <si>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</si>
  <si>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</si>
  <si>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</si>
  <si>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</si>
  <si>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</si>
  <si>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</si>
  <si>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HART'S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</si>
</sst>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A649" sqref="A64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236</v>
      </c>
      <c r="C2" s="21">
        <v>236</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587.36</v>
      </c>
      <c r="G9" s="18"/>
      <c r="H9" s="18">
        <v>0</v>
      </c>
      <c r="I9" s="18"/>
      <c r="J9" s="67">
        <f>SUM(I440)</f>
        <v>109423.49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587.36</v>
      </c>
      <c r="G19" s="41">
        <f>SUM(G9:G18)</f>
        <v>0</v>
      </c>
      <c r="H19" s="41">
        <f>SUM(H9:H18)</f>
        <v>0</v>
      </c>
      <c r="I19" s="41">
        <f>SUM(I9:I18)</f>
        <v>0</v>
      </c>
      <c r="J19" s="41">
        <f>SUM(J9:J18)</f>
        <v>109423.49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2308.42</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2308.42</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109423.49</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-1721.06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-1721.06</v>
      </c>
      <c r="G51" s="41">
        <f>SUM(G35:G50)</f>
        <v>0</v>
      </c>
      <c r="H51" s="41">
        <f>SUM(H35:H50)</f>
        <v>0</v>
      </c>
      <c r="I51" s="41">
        <f>SUM(I35:I50)</f>
        <v>0</v>
      </c>
      <c r="J51" s="41">
        <f>SUM(J35:J50)</f>
        <v>109423.49</v>
      </c>
      <c r="K51" s="45" t="s">
        <v>288</v>
      </c>
      <c r="L51" s="45" t="s">
        <v>288</v>
      </c>
      <c r="N51" s="264"/>
    </row>
    <row r="52" spans="1:14" s="3" customFormat="1" ht="12.2" customHeight="1" thickTop="1" x14ac:dyDescent="0.15">
      <c r="A52" s="38" t="s">
        <v>455</v>
      </c>
      <c r="B52" s="39" t="s">
        <v>289</v>
      </c>
      <c r="C52" s="6">
        <v>37</v>
      </c>
      <c r="D52" s="39" t="s">
        <v>653</v>
      </c>
      <c r="E52" s="39"/>
      <c r="F52" s="41">
        <f>F51+F32</f>
        <v>587.36000000000013</v>
      </c>
      <c r="G52" s="41">
        <f>G51+G32</f>
        <v>0</v>
      </c>
      <c r="H52" s="41">
        <f>H51+H32</f>
        <v>0</v>
      </c>
      <c r="I52" s="41">
        <f>I51+I32</f>
        <v>0</v>
      </c>
      <c r="J52" s="41">
        <f>J51+J32</f>
        <v>109423.49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79176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79176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0.57999999999999996</v>
      </c>
      <c r="G96" s="18"/>
      <c r="H96" s="18"/>
      <c r="I96" s="18"/>
      <c r="J96" s="18">
        <v>61.19</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0.57999999999999996</v>
      </c>
      <c r="G111" s="41">
        <f>SUM(G96:G110)</f>
        <v>0</v>
      </c>
      <c r="H111" s="41">
        <f>SUM(H96:H110)</f>
        <v>0</v>
      </c>
      <c r="I111" s="41">
        <f>SUM(I96:I110)</f>
        <v>0</v>
      </c>
      <c r="J111" s="41">
        <f>SUM(J96:J110)</f>
        <v>61.19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79176.58</v>
      </c>
      <c r="G112" s="41">
        <f>G60+G111</f>
        <v>0</v>
      </c>
      <c r="H112" s="41">
        <f>H60+H79+H94+H111</f>
        <v>0</v>
      </c>
      <c r="I112" s="41">
        <f>I60+I111</f>
        <v>0</v>
      </c>
      <c r="J112" s="41">
        <f>J60+J111</f>
        <v>61.19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32673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32673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32673</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200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200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2637.39</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2637.39</v>
      </c>
      <c r="G170" s="41">
        <f>G147+G163+SUM(G164:G169)</f>
        <v>0</v>
      </c>
      <c r="H170" s="41">
        <f>H147+H163+SUM(H164:H169)</f>
        <v>200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8000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8000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v>32348.41</v>
      </c>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32348.41</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32348.41</v>
      </c>
      <c r="G193" s="41">
        <f>G184+SUM(G189:G192)</f>
        <v>0</v>
      </c>
      <c r="H193" s="41">
        <f>+H184+SUM(H189:H192)</f>
        <v>0</v>
      </c>
      <c r="I193" s="41">
        <f>I178+I184+SUM(I189:I192)</f>
        <v>0</v>
      </c>
      <c r="J193" s="41">
        <f>J184</f>
        <v>8000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146835.38</v>
      </c>
      <c r="G194" s="47">
        <f>G112+G140+G170+G193</f>
        <v>0</v>
      </c>
      <c r="H194" s="47">
        <f>H112+H140+H170+H193</f>
        <v>200</v>
      </c>
      <c r="I194" s="47">
        <f>I112+I140+I170+I193</f>
        <v>0</v>
      </c>
      <c r="J194" s="47">
        <f>J112+J140+J193</f>
        <v>8061.19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65461.2</v>
      </c>
      <c r="I198" s="18"/>
      <c r="J198" s="18"/>
      <c r="K198" s="18"/>
      <c r="L198" s="19">
        <f>SUM(F198:K198)</f>
        <v>65461.2</v>
      </c>
      <c r="M198" s="8"/>
      <c r="N198" s="266"/>
    </row>
    <row r="199" spans="1:14" s="3" customFormat="1" ht="12.2" customHeight="1" x14ac:dyDescent="0.15">
      <c r="A199" s="1" t="s">
        <v>439</v>
      </c>
      <c r="B199" s="2" t="s">
        <v>341</v>
      </c>
      <c r="C199" s="2" t="s">
        <v>291</v>
      </c>
      <c r="D199" s="2" t="s">
        <v>431</v>
      </c>
      <c r="E199" s="6">
        <v>1200</v>
      </c>
      <c r="F199" s="18"/>
      <c r="G199" s="18"/>
      <c r="H199" s="18">
        <v>42121.1</v>
      </c>
      <c r="I199" s="18"/>
      <c r="J199" s="18"/>
      <c r="K199" s="18"/>
      <c r="L199" s="19">
        <f>SUM(F199:K199)</f>
        <v>42121.1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v>251.47</v>
      </c>
      <c r="H205" s="18">
        <v>4286.25</v>
      </c>
      <c r="I205" s="18"/>
      <c r="J205" s="18"/>
      <c r="K205" s="18"/>
      <c r="L205" s="19">
        <f t="shared" si="0"/>
        <v>4537.72</v>
      </c>
      <c r="M205" s="8"/>
      <c r="N205" s="266"/>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6"/>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251.47</v>
      </c>
      <c r="H212" s="41">
        <f t="shared" si="1"/>
        <v>111868.54999999999</v>
      </c>
      <c r="I212" s="41">
        <f t="shared" si="1"/>
        <v>0</v>
      </c>
      <c r="J212" s="41">
        <f t="shared" si="1"/>
        <v>0</v>
      </c>
      <c r="K212" s="41">
        <f t="shared" si="1"/>
        <v>0</v>
      </c>
      <c r="L212" s="41">
        <f t="shared" si="1"/>
        <v>112120.01999999999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34960.82</v>
      </c>
      <c r="I234" s="18"/>
      <c r="J234" s="18"/>
      <c r="K234" s="18"/>
      <c r="L234" s="19">
        <f>SUM(F234:K234)</f>
        <v>34960.82</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v>83.82</v>
      </c>
      <c r="H241" s="18">
        <v>1428.75</v>
      </c>
      <c r="I241" s="18"/>
      <c r="J241" s="18"/>
      <c r="K241" s="18"/>
      <c r="L241" s="19">
        <f t="shared" si="4"/>
        <v>1512.57</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83.82</v>
      </c>
      <c r="H248" s="41">
        <f t="shared" si="5"/>
        <v>36389.57</v>
      </c>
      <c r="I248" s="41">
        <f t="shared" si="5"/>
        <v>0</v>
      </c>
      <c r="J248" s="41">
        <f t="shared" si="5"/>
        <v>0</v>
      </c>
      <c r="K248" s="41">
        <f t="shared" si="5"/>
        <v>0</v>
      </c>
      <c r="L248" s="41">
        <f t="shared" si="5"/>
        <v>36473.39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335.28999999999996</v>
      </c>
      <c r="H258" s="41">
        <f t="shared" si="8"/>
        <v>148258.12</v>
      </c>
      <c r="I258" s="41">
        <f t="shared" si="8"/>
        <v>0</v>
      </c>
      <c r="J258" s="41">
        <f t="shared" si="8"/>
        <v>0</v>
      </c>
      <c r="K258" s="41">
        <f t="shared" si="8"/>
        <v>0</v>
      </c>
      <c r="L258" s="41">
        <f t="shared" si="8"/>
        <v>148593.40999999997</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8000</v>
      </c>
      <c r="L267" s="19">
        <f t="shared" si="9"/>
        <v>8000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8000</v>
      </c>
      <c r="L271" s="41">
        <f t="shared" si="9"/>
        <v>8000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335.28999999999996</v>
      </c>
      <c r="H272" s="42">
        <f t="shared" si="11"/>
        <v>148258.12</v>
      </c>
      <c r="I272" s="42">
        <f t="shared" si="11"/>
        <v>0</v>
      </c>
      <c r="J272" s="42">
        <f t="shared" si="11"/>
        <v>0</v>
      </c>
      <c r="K272" s="42">
        <f t="shared" si="11"/>
        <v>8000</v>
      </c>
      <c r="L272" s="42">
        <f t="shared" si="11"/>
        <v>156593.40999999997</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200</v>
      </c>
      <c r="J277" s="18"/>
      <c r="K277" s="18"/>
      <c r="L277" s="19">
        <f>SUM(F277:K277)</f>
        <v>200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200</v>
      </c>
      <c r="J291" s="42">
        <f t="shared" si="13"/>
        <v>0</v>
      </c>
      <c r="K291" s="42">
        <f t="shared" si="13"/>
        <v>0</v>
      </c>
      <c r="L291" s="41">
        <f t="shared" si="13"/>
        <v>200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200</v>
      </c>
      <c r="J339" s="41">
        <f t="shared" si="20"/>
        <v>0</v>
      </c>
      <c r="K339" s="41">
        <f t="shared" si="20"/>
        <v>0</v>
      </c>
      <c r="L339" s="41">
        <f t="shared" si="20"/>
        <v>200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200</v>
      </c>
      <c r="J353" s="41">
        <f>J339</f>
        <v>0</v>
      </c>
      <c r="K353" s="47">
        <f>K339+K352</f>
        <v>0</v>
      </c>
      <c r="L353" s="41">
        <f>L339+L352</f>
        <v>200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v>8000</v>
      </c>
      <c r="H398" s="18">
        <v>21.57</v>
      </c>
      <c r="I398" s="18"/>
      <c r="J398" s="24" t="s">
        <v>288</v>
      </c>
      <c r="K398" s="24" t="s">
        <v>288</v>
      </c>
      <c r="L398" s="56">
        <f t="shared" si="26"/>
        <v>8021.57</v>
      </c>
      <c r="M398" s="8"/>
      <c r="N398" s="266"/>
    </row>
    <row r="399" spans="1:14" s="3" customFormat="1" ht="12.2" customHeight="1" x14ac:dyDescent="0.15">
      <c r="A399" s="79" t="s">
        <v>558</v>
      </c>
      <c r="B399" s="2" t="s">
        <v>381</v>
      </c>
      <c r="C399" s="6">
        <v>11</v>
      </c>
      <c r="D399" s="2" t="s">
        <v>432</v>
      </c>
      <c r="E399" s="6"/>
      <c r="F399" s="18"/>
      <c r="G399" s="18"/>
      <c r="H399" s="18">
        <v>39.619999999999997</v>
      </c>
      <c r="I399" s="18"/>
      <c r="J399" s="24" t="s">
        <v>288</v>
      </c>
      <c r="K399" s="24" t="s">
        <v>288</v>
      </c>
      <c r="L399" s="56">
        <f t="shared" si="26"/>
        <v>39.619999999999997</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8000</v>
      </c>
      <c r="H402" s="47">
        <f>SUM(H396:H401)</f>
        <v>61.19</v>
      </c>
      <c r="I402" s="47">
        <f>SUM(I396:I401)</f>
        <v>0</v>
      </c>
      <c r="J402" s="45" t="s">
        <v>288</v>
      </c>
      <c r="K402" s="45" t="s">
        <v>288</v>
      </c>
      <c r="L402" s="47">
        <f>SUM(L396:L401)</f>
        <v>8061.19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8000</v>
      </c>
      <c r="H409" s="47">
        <f>H394+H402+H408</f>
        <v>61.19</v>
      </c>
      <c r="I409" s="47">
        <f>I394+I402+I408</f>
        <v>0</v>
      </c>
      <c r="J409" s="24" t="s">
        <v>288</v>
      </c>
      <c r="K409" s="24" t="s">
        <v>288</v>
      </c>
      <c r="L409" s="47">
        <f>L394+L402+L408</f>
        <v>8061.19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v>32348.11</v>
      </c>
      <c r="L425" s="56">
        <f t="shared" si="29"/>
        <v>32348.11</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32348.11</v>
      </c>
      <c r="L428" s="47">
        <f t="shared" si="30"/>
        <v>32348.11</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32348.11</v>
      </c>
      <c r="L435" s="47">
        <f t="shared" si="32"/>
        <v>32348.11</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109423.49</v>
      </c>
      <c r="H440" s="18"/>
      <c r="I440" s="56">
        <f t="shared" ref="I440:I446" si="33">SUM(F440:H440)</f>
        <v>109423.49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109423.49</v>
      </c>
      <c r="H447" s="13">
        <f>SUM(H440:H446)</f>
        <v>0</v>
      </c>
      <c r="I447" s="13">
        <f>SUM(I440:I446)</f>
        <v>109423.49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109423.49</v>
      </c>
      <c r="H460" s="18"/>
      <c r="I460" s="56">
        <f t="shared" si="34"/>
        <v>109423.49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109423.49</v>
      </c>
      <c r="H461" s="83">
        <f>SUM(H455:H460)</f>
        <v>0</v>
      </c>
      <c r="I461" s="83">
        <f>SUM(I455:I460)</f>
        <v>109423.49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109423.49</v>
      </c>
      <c r="H462" s="42">
        <f>H453+H461</f>
        <v>0</v>
      </c>
      <c r="I462" s="42">
        <f>I453+I461</f>
        <v>109423.49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10674.36</v>
      </c>
      <c r="G466" s="18"/>
      <c r="H466" s="18">
        <v>0</v>
      </c>
      <c r="I466" s="18"/>
      <c r="J466" s="18">
        <v>133710.41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146835.38</v>
      </c>
      <c r="G469" s="18"/>
      <c r="H469" s="18">
        <v>200</v>
      </c>
      <c r="I469" s="18"/>
      <c r="J469" s="18">
        <v>8061.19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146835.38</v>
      </c>
      <c r="G471" s="53">
        <f>SUM(G469:G470)</f>
        <v>0</v>
      </c>
      <c r="H471" s="53">
        <f>SUM(H469:H470)</f>
        <v>200</v>
      </c>
      <c r="I471" s="53">
        <f>SUM(I469:I470)</f>
        <v>0</v>
      </c>
      <c r="J471" s="53">
        <f>SUM(J469:J470)</f>
        <v>8061.19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156593.41</v>
      </c>
      <c r="G473" s="18"/>
      <c r="H473" s="18">
        <v>200</v>
      </c>
      <c r="I473" s="18"/>
      <c r="J473" s="18">
        <v>32348.11</v>
      </c>
      <c r="K473" s="24" t="s">
        <v>288</v>
      </c>
      <c r="L473" s="24" t="s">
        <v>288</v>
      </c>
      <c r="N473" s="265"/>
    </row>
    <row r="474" spans="1:14" s="52" customFormat="1" ht="12.2" customHeight="1" x14ac:dyDescent="0.2">
      <c r="A474" s="93" t="s">
        <v>613</v>
      </c>
      <c r="B474" s="75">
        <v>19</v>
      </c>
      <c r="C474" s="80">
        <v>6</v>
      </c>
      <c r="D474" s="2" t="s">
        <v>432</v>
      </c>
      <c r="E474" s="80"/>
      <c r="F474" s="18">
        <v>2637.39</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159230.80000000002</v>
      </c>
      <c r="G475" s="53">
        <f>SUM(G473:G474)</f>
        <v>0</v>
      </c>
      <c r="H475" s="53">
        <f>SUM(H473:H474)</f>
        <v>200</v>
      </c>
      <c r="I475" s="53">
        <f>SUM(I473:I474)</f>
        <v>0</v>
      </c>
      <c r="J475" s="53">
        <f>SUM(J473:J474)</f>
        <v>32348.11</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-1721.0600000000268</v>
      </c>
      <c r="G477" s="53">
        <f>(G466+G471)- G475</f>
        <v>0</v>
      </c>
      <c r="H477" s="53">
        <f>(H466+H471)- H475</f>
        <v>0</v>
      </c>
      <c r="I477" s="53">
        <f>(I466+I471)- I475</f>
        <v>0</v>
      </c>
      <c r="J477" s="53">
        <f>(J466+J471)- J475</f>
        <v>109423.49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42121.1</v>
      </c>
      <c r="I522" s="18"/>
      <c r="J522" s="18"/>
      <c r="K522" s="18"/>
      <c r="L522" s="88">
        <f>SUM(F522:K522)</f>
        <v>42121.1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v>0</v>
      </c>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42121.1</v>
      </c>
      <c r="I525" s="108">
        <f t="shared" si="36"/>
        <v>0</v>
      </c>
      <c r="J525" s="108">
        <f t="shared" si="36"/>
        <v>0</v>
      </c>
      <c r="K525" s="108">
        <f t="shared" si="36"/>
        <v>0</v>
      </c>
      <c r="L525" s="89">
        <f t="shared" si="36"/>
        <v>42121.1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518.49</v>
      </c>
      <c r="I532" s="18"/>
      <c r="J532" s="18"/>
      <c r="K532" s="18"/>
      <c r="L532" s="88">
        <f>SUM(F532:K532)</f>
        <v>518.49</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v>172.83</v>
      </c>
      <c r="I534" s="18"/>
      <c r="J534" s="18"/>
      <c r="K534" s="18"/>
      <c r="L534" s="88">
        <f>SUM(F534:K534)</f>
        <v>172.83</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691.32</v>
      </c>
      <c r="I535" s="89">
        <f t="shared" si="38"/>
        <v>0</v>
      </c>
      <c r="J535" s="89">
        <f t="shared" si="38"/>
        <v>0</v>
      </c>
      <c r="K535" s="89">
        <f t="shared" si="38"/>
        <v>0</v>
      </c>
      <c r="L535" s="89">
        <f t="shared" si="38"/>
        <v>691.32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42812.42</v>
      </c>
      <c r="I546" s="89">
        <f t="shared" si="41"/>
        <v>0</v>
      </c>
      <c r="J546" s="89">
        <f t="shared" si="41"/>
        <v>0</v>
      </c>
      <c r="K546" s="89">
        <f t="shared" si="41"/>
        <v>0</v>
      </c>
      <c r="L546" s="89">
        <f t="shared" si="41"/>
        <v>42812.42</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42121.1</v>
      </c>
      <c r="G550" s="87">
        <f>L527</f>
        <v>0</v>
      </c>
      <c r="H550" s="87">
        <f>L532</f>
        <v>518.49</v>
      </c>
      <c r="I550" s="87">
        <f>L537</f>
        <v>0</v>
      </c>
      <c r="J550" s="87">
        <f>L542</f>
        <v>0</v>
      </c>
      <c r="K550" s="87">
        <f>SUM(F550:J550)</f>
        <v>42639.59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172.83</v>
      </c>
      <c r="I552" s="87">
        <f>L539</f>
        <v>0</v>
      </c>
      <c r="J552" s="87">
        <f>L544</f>
        <v>0</v>
      </c>
      <c r="K552" s="87">
        <f>SUM(F552:J552)</f>
        <v>172.83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42121.1</v>
      </c>
      <c r="G553" s="89">
        <f t="shared" si="42"/>
        <v>0</v>
      </c>
      <c r="H553" s="89">
        <f t="shared" si="42"/>
        <v>691.32</v>
      </c>
      <c r="I553" s="89">
        <f t="shared" si="42"/>
        <v>0</v>
      </c>
      <c r="J553" s="89">
        <f t="shared" si="42"/>
        <v>0</v>
      </c>
      <c r="K553" s="89">
        <f t="shared" si="42"/>
        <v>42812.42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65461.2</v>
      </c>
      <c r="G576" s="18"/>
      <c r="H576" s="18">
        <v>34960.82</v>
      </c>
      <c r="I576" s="87">
        <f>SUM(F576:H576)</f>
        <v>100422.01999999999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42121.1</v>
      </c>
      <c r="G580" s="18"/>
      <c r="H580" s="18"/>
      <c r="I580" s="87">
        <f t="shared" si="47"/>
        <v>42121.1</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0</v>
      </c>
      <c r="I592" s="18"/>
      <c r="J592" s="18">
        <v>0</v>
      </c>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0</v>
      </c>
      <c r="J599" s="108">
        <f>SUM(J592:J598)</f>
        <v>0</v>
      </c>
      <c r="K599" s="108">
        <f>SUM(K592:K598)</f>
        <v>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587.36</v>
      </c>
      <c r="H618" s="109">
        <f>SUM(F52)</f>
        <v>587.36000000000013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109423.49</v>
      </c>
      <c r="H622" s="109">
        <f>SUM(J52)</f>
        <v>109423.49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-1721.06</v>
      </c>
      <c r="H623" s="109">
        <f>F477</f>
        <v>-1721.0600000000268</v>
      </c>
      <c r="I623" s="121" t="s">
        <v>101</v>
      </c>
      <c r="J623" s="109">
        <f t="shared" ref="J623:J656" si="50">G623-H623</f>
        <v>2.6830093702301383E-11</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109423.49</v>
      </c>
      <c r="H627" s="109">
        <f>J477</f>
        <v>109423.49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146835.38</v>
      </c>
      <c r="H628" s="104">
        <f>SUM(F469)</f>
        <v>146835.38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200</v>
      </c>
      <c r="H630" s="104">
        <f>SUM(H469)</f>
        <v>200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8061.19</v>
      </c>
      <c r="H632" s="104">
        <f>SUM(J469)</f>
        <v>8061.19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156593.40999999997</v>
      </c>
      <c r="H633" s="104">
        <f>SUM(F473)</f>
        <v>156593.41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200</v>
      </c>
      <c r="H634" s="104">
        <f>SUM(H473)</f>
        <v>200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8061.19</v>
      </c>
      <c r="H638" s="164">
        <f>SUM(J469)</f>
        <v>8061.19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32348.11</v>
      </c>
      <c r="H639" s="164">
        <f>SUM(J473)</f>
        <v>32348.11</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109423.49</v>
      </c>
      <c r="H641" s="104">
        <f>SUM(G462)</f>
        <v>109423.49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109423.49</v>
      </c>
      <c r="H643" s="104">
        <f>SUM(I462)</f>
        <v>109423.49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61.19</v>
      </c>
      <c r="H645" s="104">
        <f>H409</f>
        <v>61.19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8000</v>
      </c>
      <c r="H646" s="104">
        <f>G409</f>
        <v>8000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8061.19</v>
      </c>
      <c r="H647" s="104">
        <f>L409</f>
        <v>8061.19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0</v>
      </c>
      <c r="H648" s="104">
        <f>L209+L227+L245</f>
        <v>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8000</v>
      </c>
      <c r="H656" s="104">
        <f>K267+K348</f>
        <v>8000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112320.01999999999</v>
      </c>
      <c r="G661" s="19">
        <f>(L230+L310+L360)</f>
        <v>0</v>
      </c>
      <c r="H661" s="19">
        <f>(L248+L329+L361)</f>
        <v>36473.39</v>
      </c>
      <c r="I661" s="19">
        <f>SUM(F661:H661)</f>
        <v>148793.40999999997</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0</v>
      </c>
      <c r="G663" s="19">
        <f>(L227+L307)-(J227+J307)</f>
        <v>0</v>
      </c>
      <c r="H663" s="19">
        <f>(L245+L326)-(J245+J326)</f>
        <v>0</v>
      </c>
      <c r="I663" s="19">
        <f>SUM(F663:H663)</f>
        <v>0</v>
      </c>
      <c r="J663"/>
      <c r="K663" s="13"/>
      <c r="L663" s="13"/>
      <c r="M663" s="9"/>
    </row>
    <row r="664" spans="1:13" s="3" customFormat="1" ht="12.2" customHeight="1" x14ac:dyDescent="0.15">
      <c r="A664" s="198" t="s">
        <v>129</v>
      </c>
      <c r="B664" s="169"/>
      <c r="C664" s="169"/>
      <c r="D664" s="169"/>
      <c r="E664" s="169"/>
      <c r="F664" s="199">
        <f>SUM(F576:F588)+SUM(H603:H605)+SUM(L612)</f>
        <v>107582.29999999999</v>
      </c>
      <c r="G664" s="199">
        <f>SUM(G576:G588)+SUM(I603:I605)+L613</f>
        <v>0</v>
      </c>
      <c r="H664" s="199">
        <f>SUM(H576:H588)+SUM(J603:J605)+L614</f>
        <v>34960.82</v>
      </c>
      <c r="I664" s="19">
        <f>SUM(F664:H664)</f>
        <v>142543.12</v>
      </c>
      <c r="J664" s="13"/>
      <c r="K664" s="13"/>
      <c r="L664" s="13"/>
      <c r="M664" s="9"/>
    </row>
    <row r="665" spans="1:13" s="3" customFormat="1" ht="12.2" customHeight="1" x14ac:dyDescent="0.15">
      <c r="A665" s="1" t="s">
        <v>130</v>
      </c>
      <c r="F665" s="19">
        <f>F661-SUM(F662:F664)</f>
        <v>4737.7200000000012</v>
      </c>
      <c r="G665" s="19">
        <f>G661-SUM(G662:G664)</f>
        <v>0</v>
      </c>
      <c r="H665" s="19">
        <f>H661-SUM(H662:H664)</f>
        <v>1512.5699999999997</v>
      </c>
      <c r="I665" s="19">
        <f>I661-SUM(I662:I664)</f>
        <v>6250.289999999979</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-4737.72</v>
      </c>
      <c r="G670" s="18"/>
      <c r="H670" s="18">
        <v>-1512.57</v>
      </c>
      <c r="I670" s="19">
        <f>SUM(F670:H670)</f>
        <v>-6250.29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4" sqref="E24"/>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200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200</v>
      </c>
      <c r="F22" s="348"/>
    </row>
    <row r="23" spans="2:8" x14ac:dyDescent="0.25">
      <c r="B23" s="348"/>
      <c r="C23" s="348"/>
      <c r="D23" s="348"/>
      <c r="E23" s="348"/>
      <c r="F23" s="348"/>
    </row>
    <row r="24" spans="2:8" ht="26.25" customHeight="1" x14ac:dyDescent="0.25">
      <c r="B24" s="348"/>
      <c r="C24" s="350" t="s">
        <v>1661</v>
      </c>
      <c r="D24" s="348"/>
      <c r="E24" s="343">
        <v>200</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Revenues and Expenditures do not match!!. Please correct.</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5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6"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 xml:space="preserve">HART'S LOCATION </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 xml:space="preserve">HART'S LOCATION </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 xml:space="preserve">HART'S LOCATION </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142543.12</v>
      </c>
      <c r="D5" s="20">
        <f>SUM('DOE25'!L198:L201)+SUM('DOE25'!L216:L219)+SUM('DOE25'!L234:L237)-F5-G5-H5</f>
        <v>142543.12</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4812.29</v>
      </c>
      <c r="D8" s="243"/>
      <c r="E8" s="20">
        <f>'DOE25'!L205+'DOE25'!L223+'DOE25'!L241-F8-G8-H8-D9-D11</f>
        <v>4812.29</v>
      </c>
      <c r="F8" s="244"/>
      <c r="G8" s="53">
        <f>'DOE25'!J205+'DOE25'!J223+'DOE25'!J241</f>
        <v>0</v>
      </c>
      <c r="H8" s="53">
        <f>'DOE25'!K205+'DOE25'!K223+'DOE25'!K241</f>
        <v>0</v>
      </c>
      <c r="I8" s="256"/>
    </row>
    <row r="9" spans="1:9" ht="14.25" x14ac:dyDescent="0.2">
      <c r="A9" s="32">
        <v>2310</v>
      </c>
      <c r="B9" s="185" t="s">
        <v>888</v>
      </c>
      <c r="C9" s="275">
        <f t="shared" si="0"/>
        <v>139</v>
      </c>
      <c r="D9" s="244">
        <v>139</v>
      </c>
      <c r="E9" s="243"/>
      <c r="F9" s="253"/>
      <c r="G9" s="253"/>
      <c r="H9" s="253"/>
      <c r="I9" s="256"/>
    </row>
    <row r="10" spans="1:9" ht="14.25" x14ac:dyDescent="0.2">
      <c r="A10" s="32">
        <v>2317</v>
      </c>
      <c r="B10" s="185" t="s">
        <v>889</v>
      </c>
      <c r="C10" s="275">
        <f t="shared" si="0"/>
        <v>1000</v>
      </c>
      <c r="D10" s="243"/>
      <c r="E10" s="244">
        <v>1000</v>
      </c>
      <c r="F10" s="253"/>
      <c r="G10" s="253"/>
      <c r="H10" s="253"/>
      <c r="I10" s="256"/>
    </row>
    <row r="11" spans="1:9" ht="14.25" x14ac:dyDescent="0.2">
      <c r="A11" s="32">
        <v>2321</v>
      </c>
      <c r="B11" s="185" t="s">
        <v>890</v>
      </c>
      <c r="C11" s="275">
        <f t="shared" si="0"/>
        <v>1099</v>
      </c>
      <c r="D11" s="244">
        <v>1099</v>
      </c>
      <c r="E11" s="243"/>
      <c r="F11" s="253"/>
      <c r="G11" s="253"/>
      <c r="H11" s="253"/>
      <c r="I11" s="256"/>
    </row>
    <row r="12" spans="1:9" x14ac:dyDescent="0.2">
      <c r="A12" s="32">
        <v>2400</v>
      </c>
      <c r="B12" t="s">
        <v>711</v>
      </c>
      <c r="C12" s="275">
        <f t="shared" si="0"/>
        <v>0</v>
      </c>
      <c r="D12" s="20">
        <f>'DOE25'!L206+'DOE25'!L224+'DOE25'!L242-F12-G12-H12</f>
        <v>0</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0</v>
      </c>
      <c r="D14" s="20">
        <f>'DOE25'!L208+'DOE25'!L226+'DOE25'!L244-F14-G14-H14</f>
        <v>0</v>
      </c>
      <c r="E14" s="243"/>
      <c r="F14" s="244"/>
      <c r="G14" s="53">
        <f>'DOE25'!J208+'DOE25'!J226+'DOE25'!J244</f>
        <v>0</v>
      </c>
      <c r="H14" s="53">
        <f>'DOE25'!K208+'DOE25'!K226+'DOE25'!K244</f>
        <v>0</v>
      </c>
      <c r="I14" s="256"/>
    </row>
    <row r="15" spans="1:9" x14ac:dyDescent="0.2">
      <c r="A15" s="32">
        <v>2700</v>
      </c>
      <c r="B15" t="s">
        <v>799</v>
      </c>
      <c r="C15" s="275">
        <f t="shared" si="0"/>
        <v>0</v>
      </c>
      <c r="D15" s="20">
        <f>'DOE25'!L209+'DOE25'!L227+'DOE25'!L245-F15-G15-H15</f>
        <v>0</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200</v>
      </c>
      <c r="D31" s="20">
        <f>'DOE25'!L291+'DOE25'!L310+'DOE25'!L329+'DOE25'!L334+'DOE25'!L335+'DOE25'!L336-F31-G31-H31</f>
        <v>200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143981.12</v>
      </c>
      <c r="E33" s="245">
        <f t="shared" si="1"/>
        <v>5812.29</v>
      </c>
      <c r="F33" s="245">
        <f t="shared" si="1"/>
        <v>0</v>
      </c>
      <c r="G33" s="245">
        <f t="shared" si="1"/>
        <v>0</v>
      </c>
      <c r="H33" s="245">
        <f t="shared" si="1"/>
        <v>0</v>
      </c>
      <c r="I33" s="245">
        <f t="shared" si="1"/>
        <v>0</v>
      </c>
    </row>
    <row r="35" spans="1:9" ht="12" thickBot="1" x14ac:dyDescent="0.25">
      <c r="B35" s="251" t="s">
        <v>831</v>
      </c>
      <c r="D35" s="252">
        <f>E33</f>
        <v>5812.29</v>
      </c>
      <c r="E35" s="248"/>
      <c r="F35" s="335" t="s">
        <v>1632</v>
      </c>
      <c r="G35" s="336"/>
      <c r="H35" s="336"/>
      <c r="I35" s="336"/>
    </row>
    <row r="36" spans="1:9" ht="12" thickTop="1" x14ac:dyDescent="0.2">
      <c r="B36" t="s">
        <v>810</v>
      </c>
      <c r="D36" s="20">
        <f>D33</f>
        <v>143981.12</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 xml:space="preserve">HART'S LOCATION </v>
      </c>
      <c r="B2" s="126">
        <f>'DOE25'!B2</f>
        <v>236</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112320.02</v>
      </c>
      <c r="G4" s="302">
        <f>'DOE25'!L212+'DOE25'!L291</f>
        <v>112320.01999999999</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112120.02</v>
      </c>
      <c r="E5" s="293">
        <v>200</v>
      </c>
      <c r="F5" s="306">
        <f>D5+E5</f>
        <v>112320.02</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112120.02</v>
      </c>
      <c r="E21" s="353">
        <f>SUM(E5:E20)</f>
        <v>200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36473.39</v>
      </c>
      <c r="G36" s="302">
        <f>'DOE25'!L248+'DOE25'!L329</f>
        <v>36473.39</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36473.39</v>
      </c>
      <c r="E37" s="293"/>
      <c r="F37" s="306">
        <f t="shared" ref="F37:F42" si="2">D37+E37</f>
        <v>36473.39</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36473.39</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0"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 xml:space="preserve">HART'S LOCATION </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587.36</v>
      </c>
      <c r="D8" s="95">
        <f>'DOE25'!G9</f>
        <v>0</v>
      </c>
      <c r="E8" s="95">
        <f>'DOE25'!H9</f>
        <v>0</v>
      </c>
      <c r="F8" s="95">
        <f>'DOE25'!I9</f>
        <v>0</v>
      </c>
      <c r="G8" s="95">
        <f>'DOE25'!J9</f>
        <v>109423.49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587.36</v>
      </c>
      <c r="D18" s="41">
        <f>SUM(D8:D17)</f>
        <v>0</v>
      </c>
      <c r="E18" s="41">
        <f>SUM(E8:E17)</f>
        <v>0</v>
      </c>
      <c r="F18" s="41">
        <f>SUM(F8:F17)</f>
        <v>0</v>
      </c>
      <c r="G18" s="41">
        <f>SUM(G8:G17)</f>
        <v>109423.49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2308.42</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2308.42</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109423.49</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-1721.06</v>
      </c>
      <c r="D49" s="24" t="s">
        <v>288</v>
      </c>
      <c r="E49" s="24" t="s">
        <v>288</v>
      </c>
      <c r="F49" s="24" t="s">
        <v>288</v>
      </c>
      <c r="G49" s="24" t="s">
        <v>288</v>
      </c>
      <c r="H49" s="124"/>
      <c r="I49" s="124"/>
    </row>
    <row r="50" spans="1:9" ht="12.75" thickTop="1" thickBot="1" x14ac:dyDescent="0.25">
      <c r="A50" s="38" t="s">
        <v>884</v>
      </c>
      <c r="B50" s="48"/>
      <c r="C50" s="41">
        <f>SUM(C34:C49)</f>
        <v>-1721.06</v>
      </c>
      <c r="D50" s="41">
        <f>SUM(D34:D49)</f>
        <v>0</v>
      </c>
      <c r="E50" s="41">
        <f>SUM(E34:E49)</f>
        <v>0</v>
      </c>
      <c r="F50" s="41">
        <f>SUM(F34:F49)</f>
        <v>0</v>
      </c>
      <c r="G50" s="41">
        <f>SUM(G34:G49)</f>
        <v>109423.49</v>
      </c>
      <c r="H50" s="124"/>
      <c r="I50" s="124"/>
    </row>
    <row r="51" spans="1:9" ht="12" thickTop="1" x14ac:dyDescent="0.2">
      <c r="A51" s="38" t="s">
        <v>885</v>
      </c>
      <c r="B51" s="2"/>
      <c r="C51" s="41">
        <f>C50+C31</f>
        <v>587.36000000000013</v>
      </c>
      <c r="D51" s="41">
        <f>D50+D31</f>
        <v>0</v>
      </c>
      <c r="E51" s="41">
        <f>E50+E31</f>
        <v>0</v>
      </c>
      <c r="F51" s="41">
        <f>F50+F31</f>
        <v>0</v>
      </c>
      <c r="G51" s="41">
        <f>G50+G31</f>
        <v>109423.49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79176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0.57999999999999996</v>
      </c>
      <c r="D59" s="95">
        <f>'DOE25'!G96</f>
        <v>0</v>
      </c>
      <c r="E59" s="95">
        <f>'DOE25'!H96</f>
        <v>0</v>
      </c>
      <c r="F59" s="95">
        <f>'DOE25'!I96</f>
        <v>0</v>
      </c>
      <c r="G59" s="95">
        <f>'DOE25'!J96</f>
        <v>61.19</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0.57999999999999996</v>
      </c>
      <c r="D62" s="130">
        <f>SUM(D57:D61)</f>
        <v>0</v>
      </c>
      <c r="E62" s="130">
        <f>SUM(E57:E61)</f>
        <v>0</v>
      </c>
      <c r="F62" s="130">
        <f>SUM(F57:F61)</f>
        <v>0</v>
      </c>
      <c r="G62" s="130">
        <f>SUM(G57:G61)</f>
        <v>61.19</v>
      </c>
      <c r="H62"/>
      <c r="I62"/>
    </row>
    <row r="63" spans="1:9" ht="12" thickTop="1" x14ac:dyDescent="0.2">
      <c r="A63" s="29" t="s">
        <v>175</v>
      </c>
      <c r="B63" s="6"/>
      <c r="C63" s="22">
        <f>C56+C62</f>
        <v>79176.58</v>
      </c>
      <c r="D63" s="22">
        <f>D56+D62</f>
        <v>0</v>
      </c>
      <c r="E63" s="22">
        <f>E56+E62</f>
        <v>0</v>
      </c>
      <c r="F63" s="22">
        <f>F56+F62</f>
        <v>0</v>
      </c>
      <c r="G63" s="22">
        <f>G56+G62</f>
        <v>61.19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32673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32673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32673</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200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2637.39</v>
      </c>
      <c r="D90" s="24" t="s">
        <v>288</v>
      </c>
      <c r="E90" s="24" t="s">
        <v>288</v>
      </c>
      <c r="F90" s="24" t="s">
        <v>288</v>
      </c>
      <c r="G90" s="24" t="s">
        <v>288</v>
      </c>
    </row>
    <row r="91" spans="1:9" ht="12.75" thickTop="1" thickBot="1" x14ac:dyDescent="0.25">
      <c r="A91" s="33" t="s">
        <v>750</v>
      </c>
      <c r="C91" s="131">
        <f>SUM(C85:C90)</f>
        <v>2637.39</v>
      </c>
      <c r="D91" s="131">
        <f>SUM(D85:D90)</f>
        <v>0</v>
      </c>
      <c r="E91" s="131">
        <f>SUM(E85:E90)</f>
        <v>200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8000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32348.41</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32348.41</v>
      </c>
      <c r="D103" s="86">
        <f>SUM(D93:D102)</f>
        <v>0</v>
      </c>
      <c r="E103" s="86">
        <f>SUM(E93:E102)</f>
        <v>0</v>
      </c>
      <c r="F103" s="86">
        <f>SUM(F93:F102)</f>
        <v>0</v>
      </c>
      <c r="G103" s="86">
        <f>SUM(G93:G102)</f>
        <v>8000</v>
      </c>
    </row>
    <row r="104" spans="1:7" ht="12.75" thickTop="1" thickBot="1" x14ac:dyDescent="0.25">
      <c r="A104" s="33" t="s">
        <v>761</v>
      </c>
      <c r="C104" s="86">
        <f>C63+C81+C91+C103</f>
        <v>146835.38</v>
      </c>
      <c r="D104" s="86">
        <f>D63+D81+D91+D103</f>
        <v>0</v>
      </c>
      <c r="E104" s="86">
        <f>E63+E81+E91+E103</f>
        <v>200</v>
      </c>
      <c r="F104" s="86">
        <f>F63+F81+F91+F103</f>
        <v>0</v>
      </c>
      <c r="G104" s="86">
        <f>G63+G81+G103</f>
        <v>8061.19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100422.01999999999</v>
      </c>
      <c r="D109" s="24" t="s">
        <v>288</v>
      </c>
      <c r="E109" s="95">
        <f>('DOE25'!L277)+('DOE25'!L296)+('DOE25'!L315)</f>
        <v>200</v>
      </c>
      <c r="F109" s="24" t="s">
        <v>288</v>
      </c>
      <c r="G109" s="24" t="s">
        <v>288</v>
      </c>
    </row>
    <row r="110" spans="1:7" x14ac:dyDescent="0.2">
      <c r="A110" t="s">
        <v>198</v>
      </c>
      <c r="B110" s="32" t="s">
        <v>199</v>
      </c>
      <c r="C110" s="95">
        <f>('DOE25'!L199)+('DOE25'!L217)+('DOE25'!L235)</f>
        <v>42121.1</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142543.12</v>
      </c>
      <c r="D115" s="86">
        <f>SUM(D109:D114)</f>
        <v>0</v>
      </c>
      <c r="E115" s="86">
        <f>SUM(E109:E114)</f>
        <v>200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6050.29</v>
      </c>
      <c r="D120" s="24" t="s">
        <v>288</v>
      </c>
      <c r="E120" s="95">
        <f>+('DOE25'!L284)+('DOE25'!L303)+('DOE25'!L322)</f>
        <v>0</v>
      </c>
      <c r="F120" s="24" t="s">
        <v>288</v>
      </c>
      <c r="G120" s="24" t="s">
        <v>288</v>
      </c>
    </row>
    <row r="121" spans="1:7" x14ac:dyDescent="0.2">
      <c r="A121" t="s">
        <v>212</v>
      </c>
      <c r="B121" s="32" t="s">
        <v>213</v>
      </c>
      <c r="C121" s="95">
        <f>('DOE25'!L206)+('DOE25'!L224)+('DOE25'!L242)</f>
        <v>0</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0</v>
      </c>
      <c r="F123" s="24" t="s">
        <v>288</v>
      </c>
      <c r="G123" s="24" t="s">
        <v>288</v>
      </c>
    </row>
    <row r="124" spans="1:7" x14ac:dyDescent="0.2">
      <c r="A124" t="s">
        <v>218</v>
      </c>
      <c r="B124" s="32" t="s">
        <v>219</v>
      </c>
      <c r="C124" s="95">
        <f>('DOE25'!L209)+('DOE25'!L227)+('DOE25'!L245+'DOE25'!L255)</f>
        <v>0</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6050.29</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32348.11</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8061.19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-61.1899999999996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8000</v>
      </c>
      <c r="D144" s="141">
        <f>SUM(D130:D143)</f>
        <v>0</v>
      </c>
      <c r="E144" s="141">
        <f>SUM(E130:E143)</f>
        <v>0</v>
      </c>
      <c r="F144" s="141">
        <f>SUM(F130:F143)</f>
        <v>0</v>
      </c>
      <c r="G144" s="141">
        <f>SUM(G130:G143)</f>
        <v>32348.11</v>
      </c>
    </row>
    <row r="145" spans="1:9" ht="12.75" thickTop="1" thickBot="1" x14ac:dyDescent="0.25">
      <c r="A145" s="33" t="s">
        <v>244</v>
      </c>
      <c r="C145" s="86">
        <f>(C115+C128+C144)</f>
        <v>156593.41</v>
      </c>
      <c r="D145" s="86">
        <f>(D115+D128+D144)</f>
        <v>0</v>
      </c>
      <c r="E145" s="86">
        <f>(E115+E128+E144)</f>
        <v>200</v>
      </c>
      <c r="F145" s="86">
        <f>(F115+F128+F144)</f>
        <v>0</v>
      </c>
      <c r="G145" s="86">
        <f>(G115+G128+G144)</f>
        <v>32348.11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 xml:space="preserve">HART'S LOCATION </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100622</v>
      </c>
      <c r="D10" s="182">
        <f>ROUND((C10/$C$28)*100,1)</f>
        <v>67.599999999999994</v>
      </c>
    </row>
    <row r="11" spans="1:4" x14ac:dyDescent="0.2">
      <c r="A11">
        <v>1200</v>
      </c>
      <c r="B11" t="s">
        <v>703</v>
      </c>
      <c r="C11" s="179">
        <f>ROUND('DOE25'!L199+'DOE25'!L217+'DOE25'!L235+'DOE25'!L278+'DOE25'!L297+'DOE25'!L316,0)</f>
        <v>42121</v>
      </c>
      <c r="D11" s="182">
        <f>ROUND((C11/$C$28)*100,1)</f>
        <v>28.3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6050</v>
      </c>
      <c r="D17" s="182">
        <f t="shared" si="0"/>
        <v>4.0999999999999996</v>
      </c>
    </row>
    <row r="18" spans="1:4" x14ac:dyDescent="0.2">
      <c r="A18">
        <v>2400</v>
      </c>
      <c r="B18" t="s">
        <v>711</v>
      </c>
      <c r="C18" s="179">
        <f>ROUND('DOE25'!L206+'DOE25'!L224+'DOE25'!L242+'DOE25'!L285+'DOE25'!L304+'DOE25'!L323,0)</f>
        <v>0</v>
      </c>
      <c r="D18" s="182">
        <f t="shared" si="0"/>
        <v>0</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0</v>
      </c>
      <c r="D20" s="182">
        <f t="shared" si="0"/>
        <v>0</v>
      </c>
    </row>
    <row r="21" spans="1:4" x14ac:dyDescent="0.2">
      <c r="A21">
        <v>2700</v>
      </c>
      <c r="B21" t="s">
        <v>710</v>
      </c>
      <c r="C21" s="179">
        <f>ROUND('DOE25'!L209+'DOE25'!L227+'DOE25'!L245+'DOE25'!L288+'DOE25'!L307+'DOE25'!L326,0)</f>
        <v>0</v>
      </c>
      <c r="D21" s="182">
        <f t="shared" si="0"/>
        <v>0</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148793</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148793</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79176</v>
      </c>
      <c r="D35" s="182">
        <f t="shared" ref="D35:D40" si="1">ROUND((C35/$C$41)*100,1)</f>
        <v>69</v>
      </c>
    </row>
    <row r="36" spans="1:4" x14ac:dyDescent="0.2">
      <c r="B36" s="185" t="s">
        <v>739</v>
      </c>
      <c r="C36" s="179">
        <f>SUM('DOE25'!F112:J112)-SUM('DOE25'!G97:G110)+('DOE25'!F175+'DOE25'!F176+'DOE25'!I175+'DOE25'!I176)-C35</f>
        <v>61.770000000004075</v>
      </c>
      <c r="D36" s="182">
        <f t="shared" si="1"/>
        <v>0.1</v>
      </c>
    </row>
    <row r="37" spans="1:4" x14ac:dyDescent="0.2">
      <c r="A37" s="183" t="s">
        <v>835</v>
      </c>
      <c r="B37" s="185" t="s">
        <v>728</v>
      </c>
      <c r="C37" s="179">
        <f>ROUND('DOE25'!F117+'DOE25'!F118,0)</f>
        <v>32673</v>
      </c>
      <c r="D37" s="182">
        <f t="shared" si="1"/>
        <v>28.5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2837</v>
      </c>
      <c r="D39" s="182">
        <f t="shared" si="1"/>
        <v>2.5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114747.77</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 xml:space="preserve">HART'S LOCATION </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2021-09-13T11:46:28Z</cp:lastPrinted>
  <dcterms:created xsi:type="dcterms:W3CDTF">1997-12-04T19:04:30Z</dcterms:created>
  <dcterms:modified xsi:type="dcterms:W3CDTF">2021-09-29T19:10:45Z</dcterms:modified>
</cp:coreProperties>
</file>