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7" i="17" l="1"/>
  <c r="H31" i="17" s="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E110" i="2" s="1"/>
  <c r="L279" i="1"/>
  <c r="L280" i="1"/>
  <c r="L282" i="1"/>
  <c r="L283" i="1"/>
  <c r="E119" i="2" s="1"/>
  <c r="L284" i="1"/>
  <c r="L285" i="1"/>
  <c r="L286" i="1"/>
  <c r="L287" i="1"/>
  <c r="E123" i="2" s="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1" i="2"/>
  <c r="E124" i="2"/>
  <c r="C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J258" i="1" s="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J652" i="1" s="1"/>
  <c r="G653" i="1"/>
  <c r="H653" i="1"/>
  <c r="G654" i="1"/>
  <c r="H654" i="1"/>
  <c r="G655" i="1"/>
  <c r="H655" i="1"/>
  <c r="H656" i="1"/>
  <c r="J656" i="1" s="1"/>
  <c r="G62" i="2"/>
  <c r="I170" i="1"/>
  <c r="H409" i="1" l="1"/>
  <c r="H645" i="1" s="1"/>
  <c r="G553" i="1"/>
  <c r="H663" i="1"/>
  <c r="D15" i="13"/>
  <c r="C15" i="13" s="1"/>
  <c r="C120" i="2"/>
  <c r="K353" i="1"/>
  <c r="H477" i="1"/>
  <c r="H625" i="1" s="1"/>
  <c r="J625" i="1" s="1"/>
  <c r="G662" i="1"/>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H661" i="1" s="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H649" i="1"/>
  <c r="J653" i="1"/>
  <c r="G572" i="1"/>
  <c r="I435" i="1"/>
  <c r="G435" i="1"/>
  <c r="I664" i="1"/>
  <c r="C141" i="2" l="1"/>
  <c r="C144" i="2" s="1"/>
  <c r="F194" i="1"/>
  <c r="G628" i="1" s="1"/>
  <c r="J628" i="1" s="1"/>
  <c r="F661" i="1"/>
  <c r="F665" i="1" s="1"/>
  <c r="F668" i="1" s="1"/>
  <c r="H665" i="1"/>
  <c r="H668" i="1" s="1"/>
  <c r="F51" i="2"/>
  <c r="G36" i="14"/>
  <c r="H36" i="14" s="1"/>
  <c r="I36" i="14" s="1"/>
  <c r="E145"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<sst xmlns="http://schemas.openxmlformats.org/spreadsheetml/2006/main" count="5578" uniqueCount="1673">
  <si>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</si>
  <si>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</si>
  <si>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</si>
  <si>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</si>
  <si>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</si>
  <si>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</si>
  <si>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</si>
  <si>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</si>
  <si>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</si>
  <si>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</si>
  <si>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</si>
  <si>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</si>
  <si>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</si>
  <si>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</si>
  <si>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</si>
  <si>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</si>
  <si>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</si>
  <si>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</si>
  <si>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</si>
  <si>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</si>
  <si>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</si>
  <si>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</si>
  <si>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</si>
  <si>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</si>
  <si>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</si>
  <si>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</si>
  <si>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</si>
  <si>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</si>
  <si>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</si>
  <si>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</si>
  <si>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</si>
  <si>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</si>
  <si>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</si>
  <si>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</si>
  <si>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</si>
  <si>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</si>
  <si>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</si>
  <si>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</si>
  <si>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</si>
  <si>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</si>
  <si>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</si>
  <si>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</si>
  <si>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</si>
  <si>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</si>
  <si>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</si>
  <si>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</si>
  <si>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</si>
  <si>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</si>
  <si>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</si>
  <si>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</si>
  <si>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</si>
  <si>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</si>
  <si>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</si>
  <si>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</si>
  <si>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</si>
  <si>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</si>
  <si>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</si>
  <si>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</si>
  <si>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</si>
  <si>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</si>
  <si>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</si>
  <si>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</si>
  <si>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</si>
  <si>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</si>
  <si>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</si>
  <si>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</si>
  <si>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</si>
  <si>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</si>
  <si>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</si>
  <si>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</si>
  <si>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</si>
  <si>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</si>
  <si>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</si>
  <si>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</si>
  <si>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</si>
  <si>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</si>
  <si>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</si>
  <si>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</si>
  <si>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</si>
  <si>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</si>
  <si>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</si>
  <si>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</si>
  <si>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</si>
  <si>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</si>
  <si>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</si>
  <si>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</si>
  <si>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</si>
  <si>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</si>
  <si>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</si>
  <si>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</si>
  <si>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</si>
  <si>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</si>
  <si>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</si>
  <si>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</si>
  <si>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</si>
  <si>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</si>
  <si>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</si>
  <si>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</si>
  <si>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</si>
  <si>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</si>
  <si>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</si>
  <si>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</si>
  <si>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</si>
  <si>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</si>
  <si>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</si>
  <si>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</si>
  <si>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</si>
  <si>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</si>
  <si>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</si>
  <si>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</si>
  <si>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</si>
  <si>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</si>
  <si>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</si>
  <si>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</si>
  <si>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</si>
  <si>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</si>
  <si>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</si>
  <si>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</si>
  <si>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</si>
  <si>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</si>
  <si>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</si>
  <si>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</si>
  <si>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</si>
  <si>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</si>
  <si>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</si>
  <si>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</si>
  <si>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</si>
  <si>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</si>
  <si>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</si>
  <si>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</si>
  <si>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</si>
  <si>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</si>
  <si>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</si>
  <si>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</si>
  <si>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</si>
  <si>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</si>
  <si>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</si>
  <si>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</si>
  <si>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</si>
  <si>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</si>
  <si>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</si>
  <si>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</si>
  <si>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</si>
  <si>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</si>
  <si>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</si>
  <si>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</si>
  <si>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</si>
  <si>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</si>
  <si>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</si>
  <si>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</si>
  <si>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</si>
  <si>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</si>
  <si>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</si>
  <si>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</si>
  <si>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</si>
  <si>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</si>
  <si>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</si>
  <si>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</si>
  <si>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</si>
  <si>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</si>
  <si>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</si>
  <si>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</si>
  <si>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</si>
  <si>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</si>
  <si>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</si>
  <si>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</si>
  <si>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</si>
  <si>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</si>
  <si>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</si>
  <si>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</si>
  <si>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</si>
  <si>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</si>
  <si>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</si>
  <si>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</si>
  <si>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</si>
  <si>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</si>
  <si>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</si>
  <si>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</si>
  <si>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</si>
  <si>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</si>
  <si>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</si>
  <si>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</si>
  <si>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</si>
  <si>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</si>
  <si>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</si>
  <si>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</si>
  <si>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</si>
  <si>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</si>
  <si>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</si>
  <si>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</si>
  <si>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</si>
  <si>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</si>
  <si>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</si>
  <si>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</si>
  <si>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</si>
  <si>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</si>
  <si>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</si>
  <si>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</si>
  <si>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</si>
  <si>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</si>
  <si>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</si>
  <si>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</si>
  <si>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</si>
  <si>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</si>
  <si>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</si>
  <si>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</si>
  <si>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</si>
  <si>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</si>
  <si>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</si>
  <si>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</si>
  <si>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</si>
  <si>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</si>
  <si>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</si>
  <si>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</si>
  <si>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</si>
  <si>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</si>
  <si>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</si>
  <si>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</si>
  <si>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</si>
  <si>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</si>
  <si>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</si>
  <si>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</si>
  <si>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</si>
  <si>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</si>
  <si>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</si>
  <si>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</si>
  <si>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</si>
  <si>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</si>
  <si>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</si>
  <si>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</si>
  <si>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</si>
  <si>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</si>
  <si>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</si>
  <si>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</si>
  <si>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</si>
  <si>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</si>
  <si>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</si>
  <si>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</si>
  <si>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</si>
  <si>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</si>
  <si>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</si>
  <si>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</si>
  <si>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</si>
  <si>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</si>
  <si>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</si>
  <si>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</si>
  <si>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</si>
  <si>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</si>
  <si>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</si>
  <si>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</si>
  <si>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</si>
  <si>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</si>
  <si>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</si>
  <si>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</si>
  <si>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</si>
  <si>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</si>
  <si>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</si>
  <si>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</si>
  <si>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</si>
  <si>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</si>
  <si>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</si>
  <si>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</si>
  <si>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</si>
  <si>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</si>
  <si>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</si>
  <si>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</si>
  <si>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</si>
  <si>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</si>
  <si>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</si>
  <si>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</si>
  <si>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</si>
  <si>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</si>
  <si>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</si>
  <si>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</si>
  <si>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</si>
  <si>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</si>
  <si>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</si>
  <si>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</si>
  <si>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</si>
  <si>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</si>
  <si>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</si>
  <si>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</si>
  <si>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</si>
  <si>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</si>
  <si>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</si>
  <si>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</si>
  <si>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</si>
  <si>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</si>
  <si>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</si>
  <si>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</si>
  <si>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</si>
  <si>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</si>
  <si>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</si>
  <si>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</si>
  <si>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</si>
  <si>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</si>
  <si>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</si>
  <si>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</si>
  <si>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</si>
  <si>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</si>
  <si>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</si>
  <si>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</si>
  <si>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</si>
  <si>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</si>
  <si>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</si>
  <si>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</si>
  <si>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</si>
  <si>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</si>
  <si>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</si>
  <si>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</si>
  <si>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</si>
  <si>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</si>
  <si>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</si>
  <si>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</si>
  <si>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</si>
  <si>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</si>
  <si>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</si>
  <si>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</si>
  <si>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</si>
  <si>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</si>
  <si>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</si>
  <si>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</si>
  <si>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</si>
  <si>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</si>
  <si>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</si>
  <si>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</si>
  <si>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</si>
  <si>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</si>
  <si>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</si>
  <si>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</si>
  <si>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</si>
  <si>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</si>
  <si>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</si>
  <si>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</si>
  <si>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</si>
  <si>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</si>
  <si>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</si>
  <si>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</si>
  <si>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</si>
  <si>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</si>
  <si>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</si>
  <si>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</si>
  <si>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</si>
  <si>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</si>
  <si>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</si>
  <si>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</si>
  <si>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</si>
  <si>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</si>
  <si>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</si>
  <si>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</si>
  <si>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</si>
  <si>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</si>
  <si>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</si>
  <si>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</si>
  <si>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</si>
  <si>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</si>
  <si>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</si>
  <si>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</si>
  <si>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</si>
  <si>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</si>
  <si>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</si>
  <si>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</si>
  <si>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</si>
  <si>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</si>
  <si>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</si>
  <si>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</si>
  <si>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</si>
  <si>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</si>
  <si>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</si>
  <si>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</si>
  <si>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</si>
  <si>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</si>
  <si>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</si>
  <si>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</si>
  <si>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</si>
  <si>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</si>
  <si>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</si>
  <si>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</si>
  <si>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</si>
  <si>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</si>
  <si>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</si>
  <si>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</si>
  <si>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</si>
  <si>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</si>
  <si>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</si>
  <si>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</si>
  <si>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</si>
  <si>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</si>
  <si>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</si>
  <si>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</si>
  <si>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</si>
  <si>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</si>
  <si>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</si>
  <si>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</si>
  <si>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</si>
  <si>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</si>
  <si>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</si>
  <si>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</si>
  <si>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</si>
  <si>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</si>
  <si>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</si>
  <si>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</si>
  <si>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</si>
  <si>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</si>
  <si>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</si>
  <si>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</si>
  <si>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</si>
  <si>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</si>
  <si>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</si>
  <si>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</si>
  <si>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</si>
  <si>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</si>
  <si>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</si>
  <si>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</si>
  <si>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</si>
  <si>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</si>
  <si>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</si>
  <si>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</si>
  <si>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</si>
  <si>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</si>
  <si>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</si>
  <si>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</si>
  <si>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</si>
  <si>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</si>
  <si>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</si>
  <si>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</si>
  <si>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</si>
  <si>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</si>
  <si>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</si>
  <si>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</si>
  <si>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</si>
  <si>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</si>
  <si>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</si>
  <si>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</si>
  <si>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</si>
  <si>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</si>
  <si>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</si>
  <si>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</si>
  <si>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</si>
  <si>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</si>
  <si>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</si>
  <si>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</si>
  <si>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</si>
  <si>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</si>
  <si>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</si>
  <si>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</si>
  <si>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</si>
  <si>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</si>
  <si>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</si>
  <si>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</si>
  <si>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</si>
  <si>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</si>
  <si>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</si>
  <si>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</si>
  <si>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</si>
  <si>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</si>
  <si>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</si>
  <si>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</si>
  <si>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</si>
  <si>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</si>
  <si>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</si>
  <si>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</si>
  <si>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</si>
  <si>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</si>
  <si>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</si>
  <si>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</si>
  <si>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</si>
  <si>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</si>
  <si>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</si>
  <si>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</si>
  <si>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</si>
  <si>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</si>
  <si>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</si>
  <si>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</si>
  <si>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</si>
  <si>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</si>
  <si>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</si>
  <si>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</si>
  <si>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</si>
  <si>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</si>
  <si>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</si>
  <si>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</si>
  <si>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</si>
  <si>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</si>
  <si>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</si>
  <si>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</si>
  <si>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</si>
  <si>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</si>
  <si>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</si>
  <si>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</si>
  <si>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</si>
  <si>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</si>
  <si>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</si>
  <si>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</si>
  <si>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</si>
  <si>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</si>
  <si>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</si>
  <si>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</si>
  <si>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</si>
  <si>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</si>
  <si>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</si>
  <si>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</si>
  <si>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</si>
  <si>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</si>
  <si>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</si>
  <si>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</si>
  <si>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</si>
  <si>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</si>
  <si>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</si>
  <si>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</si>
  <si>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</si>
  <si>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</si>
  <si>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</si>
  <si>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</si>
  <si>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</si>
  <si>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</si>
  <si>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</si>
  <si>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</si>
  <si>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</si>
  <si>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</si>
  <si>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</si>
  <si>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</si>
  <si>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</si>
  <si>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</si>
  <si>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</si>
  <si>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</si>
  <si>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</si>
  <si>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</si>
  <si>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</si>
  <si>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</si>
  <si>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</si>
  <si>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</si>
  <si>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</si>
  <si>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</si>
  <si>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</si>
  <si>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</si>
  <si>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</si>
  <si>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</si>
  <si>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</si>
  <si>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</si>
  <si>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</si>
  <si>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</si>
  <si>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</si>
  <si>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</si>
  <si>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</si>
  <si>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</si>
  <si>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</si>
  <si>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</si>
  <si>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</si>
  <si>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</si>
  <si>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</si>
  <si>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</si>
  <si>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</si>
  <si>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</si>
  <si>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</si>
  <si>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</si>
  <si>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</si>
  <si>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</si>
  <si>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</si>
  <si>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</si>
  <si>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</si>
  <si>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</si>
  <si>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</si>
  <si>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</si>
  <si>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</si>
  <si>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</si>
  <si>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</si>
  <si>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</si>
  <si>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</si>
  <si>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</si>
  <si>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</si>
  <si>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</si>
  <si>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</si>
  <si>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</si>
  <si>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</si>
  <si>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</si>
  <si>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</si>
  <si>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</si>
  <si>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</si>
  <si>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</si>
  <si>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</si>
  <si>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</si>
  <si>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</si>
  <si>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</si>
  <si>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</si>
  <si>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</si>
  <si>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</si>
  <si>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</si>
  <si>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</si>
  <si>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</si>
  <si>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</si>
  <si>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</si>
  <si>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</si>
  <si>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</si>
  <si>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</si>
  <si>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</si>
  <si>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</si>
  <si>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</si>
  <si>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</si>
  <si>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</si>
  <si>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</si>
  <si>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</si>
  <si>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</si>
  <si>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</si>
  <si>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</si>
  <si>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</si>
  <si>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</si>
  <si>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</si>
  <si>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</si>
  <si>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</si>
  <si>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</si>
  <si>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</si>
  <si>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</si>
  <si>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</si>
  <si>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</si>
  <si>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</si>
  <si>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</si>
  <si>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</si>
  <si>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</si>
  <si>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</si>
  <si>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</si>
  <si>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</si>
  <si>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</si>
  <si>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</si>
  <si>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</si>
  <si>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</si>
  <si>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</si>
  <si>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</si>
  <si>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</si>
  <si>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</si>
  <si>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</si>
  <si>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</si>
  <si>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</si>
  <si>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</si>
  <si>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</si>
  <si>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</si>
  <si>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</si>
  <si>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</si>
  <si>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</si>
  <si>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</si>
  <si>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</si>
  <si>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</si>
  <si>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</si>
  <si>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</si>
  <si>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</si>
  <si>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</si>
  <si>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</si>
  <si>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</si>
  <si>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</si>
  <si>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</si>
  <si>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</si>
  <si>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</si>
  <si>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</si>
  <si>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</si>
  <si>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</si>
  <si>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</si>
  <si>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</si>
  <si>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</si>
  <si>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</si>
  <si>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</si>
  <si>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</si>
  <si>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</si>
  <si>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</si>
  <si>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</si>
  <si>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</si>
  <si>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</si>
  <si>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</si>
  <si>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</si>
  <si>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</si>
  <si>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</si>
  <si>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</si>
  <si>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</si>
  <si>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</si>
  <si>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</si>
  <si>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</si>
  <si>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</si>
  <si>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</si>
  <si>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</si>
  <si>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</si>
  <si>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</si>
  <si>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</si>
  <si>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</si>
  <si>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</si>
  <si>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</si>
  <si>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</si>
  <si>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</si>
  <si>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</si>
  <si>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</si>
  <si>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</si>
  <si>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</si>
  <si>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</si>
  <si>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</si>
  <si>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</si>
  <si>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</si>
  <si>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</si>
  <si>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</si>
  <si>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</si>
  <si>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</si>
  <si>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</si>
  <si>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</si>
  <si>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</si>
  <si>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</si>
  <si>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</si>
  <si>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</si>
  <si>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</si>
  <si>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</si>
  <si>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</si>
  <si>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</si>
  <si>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</si>
  <si>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</si>
  <si>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</si>
  <si>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</si>
  <si>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</si>
  <si>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</si>
  <si>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</si>
  <si>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</si>
  <si>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</si>
  <si>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</si>
  <si>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</si>
  <si>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</si>
  <si>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</si>
  <si>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</si>
  <si>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</si>
  <si>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</si>
  <si>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</si>
  <si>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</si>
  <si>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</si>
  <si>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</si>
  <si>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</si>
  <si>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</si>
  <si>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</si>
  <si>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</si>
  <si>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</si>
  <si>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</si>
  <si>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</si>
  <si>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</si>
  <si>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</si>
  <si>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</si>
  <si>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</si>
  <si>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</si>
  <si>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</si>
  <si>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</si>
  <si>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</si>
  <si>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</si>
  <si>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</si>
  <si>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</si>
  <si>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</si>
  <si>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</si>
  <si>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</si>
  <si>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</si>
  <si>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</si>
  <si>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</si>
  <si>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</si>
  <si>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</si>
  <si>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</si>
  <si>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</si>
  <si>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</si>
  <si>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</si>
  <si>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</si>
  <si>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</si>
  <si>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</si>
  <si>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</si>
  <si>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</si>
  <si>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</si>
  <si>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</si>
  <si>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</si>
  <si>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</si>
  <si>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</si>
  <si>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</si>
  <si>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</si>
  <si>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</si>
  <si>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</si>
  <si>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</si>
  <si>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</si>
  <si>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</si>
  <si>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</si>
  <si>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</si>
  <si>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</si>
  <si>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</si>
  <si>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</si>
  <si>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</si>
  <si>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</si>
  <si>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</si>
  <si>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</si>
  <si>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</si>
  <si>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</si>
  <si>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</si>
  <si>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</si>
  <si>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</si>
  <si>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</si>
  <si>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</si>
  <si>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</si>
  <si>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</si>
  <si>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</si>
  <si>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</si>
  <si>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</si>
  <si>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</si>
  <si>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</si>
  <si>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</si>
  <si>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</si>
  <si>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</si>
  <si>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</si>
  <si>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</si>
  <si>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</si>
  <si>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</si>
  <si>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</si>
  <si>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</si>
  <si>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</si>
  <si>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</si>
  <si>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</si>
  <si>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</si>
  <si>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</si>
  <si>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</si>
  <si>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</si>
  <si>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</si>
  <si>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</si>
  <si>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</si>
  <si>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</si>
  <si>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</si>
  <si>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</si>
  <si>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</si>
  <si>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</si>
  <si>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</si>
  <si>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</si>
  <si>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</si>
  <si>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</si>
  <si>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</si>
  <si>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</si>
  <si>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</si>
  <si>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</si>
  <si>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</si>
  <si>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</si>
  <si>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</si>
  <si>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</si>
  <si>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</si>
  <si>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</si>
  <si>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</si>
  <si>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</si>
  <si>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</si>
  <si>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</si>
  <si>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</si>
  <si>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</si>
  <si>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</si>
  <si>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</si>
  <si>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</si>
  <si>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</si>
  <si>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</si>
  <si>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</si>
  <si>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</si>
  <si>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</si>
  <si>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</si>
  <si>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</si>
  <si>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</si>
  <si>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</si>
  <si>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</si>
  <si>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</si>
  <si>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</si>
  <si>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</si>
  <si>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</si>
  <si>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</si>
  <si>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</si>
  <si>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</si>
  <si>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</si>
  <si>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</si>
  <si>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</si>
  <si>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</si>
  <si>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</si>
  <si>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</si>
  <si>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</si>
  <si>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</si>
  <si>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</si>
  <si>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</si>
  <si>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</si>
  <si>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</si>
  <si>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</si>
  <si>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</si>
  <si>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</si>
  <si>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</si>
  <si>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</si>
  <si>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</si>
  <si>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</si>
  <si>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</si>
  <si>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</si>
  <si>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</si>
  <si>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</si>
  <si>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</si>
  <si>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</si>
  <si>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</si>
  <si>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</si>
  <si>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</si>
  <si>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</si>
  <si>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</si>
  <si>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</si>
  <si>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</si>
  <si>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</si>
  <si>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</si>
  <si>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</si>
  <si>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</si>
  <si>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</si>
  <si>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</si>
  <si>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</si>
  <si>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</si>
  <si>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</si>
  <si>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</si>
  <si>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</si>
  <si>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</si>
  <si>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</si>
  <si>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</si>
  <si>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</si>
  <si>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</si>
  <si>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</si>
  <si>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</si>
  <si>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</si>
  <si>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</si>
  <si>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</si>
  <si>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</si>
  <si>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</si>
  <si>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</si>
  <si>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</si>
  <si>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</si>
  <si>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</si>
  <si>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</si>
  <si>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</si>
  <si>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</si>
  <si>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</si>
  <si>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</si>
  <si>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</si>
  <si>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</si>
  <si>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</si>
  <si>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</si>
  <si>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</si>
  <si>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</si>
  <si>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</si>
  <si>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</si>
  <si>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</si>
  <si>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</si>
  <si>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</si>
  <si>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</si>
  <si>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</si>
  <si>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</si>
  <si>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</si>
  <si>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</si>
  <si>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</si>
  <si>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</si>
  <si>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</si>
  <si>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</si>
  <si>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</si>
  <si>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</si>
  <si>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</si>
  <si>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</si>
  <si>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</si>
  <si>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</si>
  <si>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</si>
  <si>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</si>
  <si>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</si>
  <si>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</si>
  <si>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</si>
  <si>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</si>
  <si>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</si>
  <si>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</si>
  <si>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</si>
  <si>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</si>
  <si>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</si>
  <si>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</si>
  <si>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</si>
  <si>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</si>
  <si>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</si>
  <si>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</si>
  <si>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</si>
  <si>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</si>
  <si>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</si>
  <si>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</si>
  <si>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</si>
  <si>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</si>
  <si>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</si>
  <si>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</si>
  <si>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</si>
  <si>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</si>
  <si>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</si>
  <si>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</si>
  <si>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</si>
  <si>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</si>
  <si>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</si>
  <si>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</si>
  <si>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</si>
  <si>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</si>
  <si>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</si>
  <si>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</si>
  <si>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</si>
  <si>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</si>
  <si>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</si>
  <si>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</si>
  <si>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</si>
  <si>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</si>
  <si>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</si>
  <si>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</si>
  <si>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</si>
  <si>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</si>
  <si>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</si>
  <si>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</si>
  <si>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</si>
  <si>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</si>
  <si>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</si>
  <si>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</si>
  <si>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</si>
  <si>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</si>
  <si>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</si>
  <si>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</si>
  <si>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</si>
  <si>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</si>
  <si>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</si>
  <si>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</si>
  <si>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</si>
  <si>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</si>
  <si>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</si>
  <si>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</si>
  <si>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</si>
  <si>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</si>
  <si>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</si>
  <si>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</si>
  <si>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</si>
  <si>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</si>
  <si>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</si>
  <si>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</si>
  <si>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</si>
  <si>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</si>
  <si>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</si>
  <si>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</si>
  <si>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</si>
  <si>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</si>
  <si>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</si>
  <si>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</si>
  <si>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</si>
  <si>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</si>
  <si>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</si>
  <si>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</si>
  <si>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</si>
  <si>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</si>
  <si>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</si>
  <si>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</si>
  <si>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</si>
  <si>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</si>
  <si>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</si>
  <si>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</si>
  <si>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</si>
  <si>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</si>
  <si>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</si>
  <si>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</si>
  <si>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</si>
  <si>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</si>
  <si>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</si>
  <si>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</si>
  <si>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</si>
  <si>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</si>
  <si>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</si>
  <si>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</si>
  <si>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</si>
  <si>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</si>
  <si>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</si>
  <si>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</si>
  <si>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</si>
  <si>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</si>
  <si>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</si>
  <si>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</si>
  <si>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</si>
  <si>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</si>
  <si>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</si>
  <si>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</si>
  <si>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</si>
  <si>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</si>
  <si>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</si>
  <si>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</si>
  <si>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</si>
  <si>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</si>
  <si>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</si>
  <si>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</si>
  <si>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</si>
  <si>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</si>
  <si>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</si>
  <si>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</si>
  <si>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</si>
  <si>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</si>
  <si>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</si>
  <si>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</si>
  <si>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</si>
  <si>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</si>
  <si>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</si>
  <si>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</si>
  <si>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</si>
  <si>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</si>
  <si>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</si>
  <si>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</si>
  <si>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</si>
  <si>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</si>
  <si>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</si>
  <si>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</si>
  <si>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</si>
  <si>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</si>
  <si>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</si>
  <si>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</si>
  <si>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</si>
  <si>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</si>
  <si>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</si>
  <si>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</si>
  <si>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</si>
  <si>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</si>
  <si>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</si>
  <si>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</si>
  <si>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</si>
  <si>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</si>
  <si>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</si>
  <si>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</si>
  <si>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</si>
  <si>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</si>
  <si>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</si>
  <si>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</si>
  <si>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</si>
  <si>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</si>
  <si>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</si>
  <si>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</si>
  <si>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</si>
  <si>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</si>
  <si>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</si>
  <si>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</si>
  <si>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</si>
  <si>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</si>
  <si>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</si>
  <si>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</si>
  <si>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</si>
  <si>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</si>
  <si>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</si>
  <si>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</si>
  <si>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</si>
  <si>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</si>
  <si>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</si>
  <si>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</si>
  <si>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</si>
  <si>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</si>
  <si>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</si>
  <si>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</si>
  <si>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</si>
  <si>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</si>
  <si>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</si>
  <si>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</si>
  <si>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</si>
  <si>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</si>
  <si>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</si>
  <si>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</si>
  <si>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</si>
  <si>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</si>
  <si>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</si>
  <si>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</si>
  <si>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</si>
  <si>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</si>
  <si>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</si>
  <si>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</si>
  <si>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</si>
  <si>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</si>
  <si>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</si>
  <si>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</si>
  <si>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</si>
  <si>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</si>
  <si>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</si>
  <si>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</si>
  <si>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</si>
  <si>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</si>
  <si>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</si>
  <si>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</si>
  <si>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</si>
  <si>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</si>
  <si>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</si>
  <si>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</si>
  <si>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</si>
  <si>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</si>
  <si>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</si>
  <si>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</si>
  <si>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</si>
  <si>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</si>
  <si>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</si>
  <si>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</si>
  <si>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</si>
  <si>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</si>
  <si>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</si>
  <si>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</si>
  <si>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</si>
  <si>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</si>
  <si>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</si>
  <si>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</si>
  <si>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</si>
  <si>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</si>
  <si>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</si>
  <si>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</si>
  <si>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</si>
  <si>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</si>
  <si>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</si>
  <si>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</si>
  <si>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</si>
  <si>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</si>
  <si>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</si>
  <si>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</si>
  <si>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</si>
  <si>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</si>
  <si>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</si>
  <si>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</si>
  <si>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</si>
  <si>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</si>
  <si>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</si>
  <si>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</si>
  <si>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</si>
  <si>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</si>
  <si>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</si>
  <si>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</si>
  <si>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</si>
  <si>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</si>
  <si>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</si>
  <si>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</si>
  <si>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</si>
  <si>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</si>
  <si>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</si>
  <si>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</si>
  <si>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</si>
  <si>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</si>
  <si>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</si>
  <si>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</si>
  <si>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</si>
  <si>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</si>
  <si>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</si>
  <si>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</si>
  <si>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</si>
  <si>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</si>
  <si>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</si>
  <si>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</si>
  <si>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</si>
  <si>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</si>
  <si>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</si>
  <si>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</si>
  <si>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</si>
  <si>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</si>
  <si>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</si>
  <si>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</si>
  <si>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</si>
  <si>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</si>
  <si>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</si>
  <si>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</si>
  <si>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</si>
  <si>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</si>
  <si>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</si>
  <si>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</si>
  <si>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</si>
  <si>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</si>
  <si>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</si>
  <si>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</si>
  <si>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</si>
  <si>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</si>
  <si>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</si>
  <si>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</si>
  <si>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</si>
  <si>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</si>
  <si>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</si>
  <si>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</si>
  <si>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</si>
  <si>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</si>
  <si>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</si>
  <si>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</si>
  <si>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</si>
  <si>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</si>
  <si>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</si>
  <si>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</si>
  <si>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</si>
  <si>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</si>
  <si>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</si>
  <si>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</si>
  <si>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</si>
  <si>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</si>
  <si>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</si>
  <si>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</si>
  <si>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</si>
  <si>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</si>
  <si>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</si>
  <si>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</si>
  <si>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</si>
  <si>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</si>
  <si>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</si>
  <si>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</si>
  <si>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</si>
  <si>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</si>
  <si>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</si>
  <si>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</si>
  <si>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</si>
  <si>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</si>
  <si>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</si>
  <si>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</si>
  <si>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</si>
  <si>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</si>
  <si>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</si>
  <si>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</si>
  <si>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</si>
  <si>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</si>
  <si>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</si>
  <si>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</si>
  <si>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</si>
  <si>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</si>
  <si>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</si>
  <si>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</si>
  <si>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</si>
  <si>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</si>
  <si>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</si>
  <si>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</si>
  <si>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</si>
  <si>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</si>
  <si>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</si>
  <si>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</si>
  <si>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</si>
  <si>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</si>
  <si>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</si>
  <si>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</si>
  <si>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</si>
  <si>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</si>
  <si>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</si>
  <si>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</si>
  <si>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</si>
  <si>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</si>
  <si>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</si>
  <si>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</si>
  <si>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</si>
  <si>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</si>
  <si>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</si>
  <si>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</si>
  <si>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</si>
  <si>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</si>
  <si>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</si>
  <si>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</si>
  <si>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</si>
  <si>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</si>
  <si>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</si>
  <si>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</si>
  <si>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</si>
  <si>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</si>
  <si>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</si>
  <si>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</si>
  <si>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</si>
  <si>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</si>
  <si>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</si>
  <si>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</si>
  <si>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</si>
  <si>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</si>
  <si>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</si>
  <si>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</si>
  <si>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</si>
  <si>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</si>
  <si>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</si>
  <si>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</si>
  <si>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</si>
  <si>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</si>
  <si>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</si>
  <si>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</si>
  <si>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</si>
  <si>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</si>
  <si>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</si>
  <si>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</si>
  <si>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</si>
  <si>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</si>
  <si>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</si>
  <si>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</si>
  <si>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</si>
  <si>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</si>
  <si>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</si>
  <si>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</si>
  <si>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</si>
  <si>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</si>
  <si>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</si>
  <si>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</si>
  <si>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</si>
  <si>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</si>
  <si>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</si>
  <si>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</si>
  <si>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</si>
  <si>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</si>
  <si>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</si>
  <si>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</si>
  <si>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</si>
  <si>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</si>
  <si>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</si>
  <si>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</si>
  <si>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</si>
  <si>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</si>
  <si>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</si>
  <si>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</si>
  <si>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</si>
  <si>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</si>
  <si>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</si>
  <si>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</si>
  <si>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</si>
  <si>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</si>
  <si>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</si>
  <si>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</si>
  <si>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</si>
  <si>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</si>
  <si>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</si>
  <si>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</si>
  <si>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</si>
  <si>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</si>
  <si>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</si>
  <si>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</si>
  <si>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</si>
  <si>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</si>
  <si>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</si>
  <si>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</si>
  <si>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</si>
  <si>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</si>
  <si>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</si>
  <si>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</si>
  <si>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</si>
  <si>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</si>
  <si>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</si>
  <si>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</si>
  <si>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</si>
  <si>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</si>
  <si>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</si>
  <si>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</si>
  <si>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</si>
  <si>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</si>
  <si>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</si>
  <si>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</si>
  <si>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</si>
  <si>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</si>
  <si>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</si>
  <si>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</si>
  <si>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</si>
  <si>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</si>
  <si>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</si>
  <si>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</si>
  <si>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</si>
  <si>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</si>
  <si>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</si>
  <si>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</si>
  <si>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</si>
  <si>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</si>
  <si>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</si>
  <si>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</si>
  <si>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</si>
  <si>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</si>
  <si>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</si>
  <si>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</si>
  <si>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</si>
  <si>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</si>
  <si>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</si>
  <si>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</si>
  <si>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</si>
  <si>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</si>
  <si>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</si>
  <si>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</si>
  <si>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</si>
  <si>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</si>
  <si>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</si>
  <si>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</si>
  <si>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</si>
  <si>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</si>
  <si>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</si>
  <si>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</si>
  <si>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</si>
  <si>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</si>
  <si>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</si>
  <si>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</si>
  <si>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</si>
  <si>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</si>
  <si>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</si>
  <si>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</si>
  <si>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</si>
  <si>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</si>
  <si>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</si>
  <si>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</si>
  <si>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</si>
  <si>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</si>
  <si>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</si>
  <si>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</si>
  <si>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</si>
  <si>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</si>
  <si>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</si>
  <si>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</si>
  <si>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</si>
  <si>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</si>
  <si>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</si>
  <si>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</si>
  <si>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</si>
  <si>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</si>
  <si>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</si>
  <si>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</si>
  <si>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</si>
  <si>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</si>
  <si>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</si>
  <si>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</si>
  <si>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</si>
  <si>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</si>
  <si>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</si>
  <si>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</si>
  <si>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</si>
  <si>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</si>
  <si>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</si>
  <si>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</si>
  <si>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</si>
  <si>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</si>
  <si>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</si>
  <si>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</si>
  <si>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</si>
  <si>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</si>
  <si>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</si>
  <si>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</si>
  <si>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</si>
  <si>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</si>
  <si>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</si>
  <si>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</si>
  <si>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</si>
  <si>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</si>
  <si>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</si>
  <si>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</si>
  <si>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</si>
  <si>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</si>
  <si>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</si>
  <si>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</si>
  <si>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</si>
  <si>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</si>
  <si>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</si>
  <si>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</si>
  <si>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</si>
  <si>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</si>
  <si>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</si>
  <si>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</si>
  <si>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</si>
  <si>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</si>
  <si>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</si>
  <si>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</si>
  <si>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</si>
  <si>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</si>
  <si>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</si>
  <si>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</si>
  <si>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</si>
  <si>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</si>
  <si>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</si>
  <si>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</si>
  <si>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</si>
  <si>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</si>
  <si>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</si>
  <si>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</si>
  <si>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</si>
  <si>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</si>
  <si>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</si>
  <si>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</si>
  <si>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</si>
  <si>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</si>
  <si>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</si>
  <si>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</si>
  <si>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</si>
  <si>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</si>
  <si>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</si>
  <si>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</si>
  <si>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</si>
  <si>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</si>
  <si>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</si>
  <si>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</si>
  <si>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</si>
  <si>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</si>
  <si>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</si>
  <si>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</si>
  <si>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</si>
  <si>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</si>
  <si>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</si>
  <si>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</si>
  <si>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</si>
  <si>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</si>
  <si>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</si>
  <si>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</si>
  <si>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</si>
  <si>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</si>
  <si>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</si>
  <si>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</si>
  <si>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</si>
  <si>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</si>
  <si>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</si>
  <si>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</si>
  <si>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</si>
  <si>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</si>
  <si>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</si>
  <si>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</si>
  <si>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</si>
  <si>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</si>
  <si>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</si>
  <si>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</si>
  <si>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</si>
  <si>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</si>
  <si>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</si>
  <si>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</si>
  <si>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</si>
  <si>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</si>
  <si>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</si>
  <si>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</si>
  <si>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</si>
  <si>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</si>
  <si>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</si>
  <si>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</si>
  <si>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</si>
  <si>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</si>
  <si>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</si>
  <si>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</si>
  <si>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</si>
  <si>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</si>
  <si>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</si>
  <si>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</si>
  <si>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</si>
  <si>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</si>
  <si>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</si>
  <si>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</si>
  <si>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</si>
  <si>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</si>
  <si>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</si>
  <si>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</si>
  <si>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</si>
  <si>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</si>
  <si>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</si>
  <si>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</si>
  <si>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</si>
  <si>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</si>
  <si>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</si>
  <si>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</si>
  <si>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</si>
  <si>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</si>
  <si>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</si>
  <si>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</si>
  <si>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</si>
  <si>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</si>
  <si>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</si>
  <si>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</si>
  <si>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</si>
  <si>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</si>
  <si>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</si>
  <si>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</si>
  <si>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</si>
  <si>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</si>
  <si>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</si>
  <si>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</si>
  <si>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</si>
  <si>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</si>
  <si>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</si>
  <si>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</si>
  <si>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</si>
  <si>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</si>
  <si>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</si>
  <si>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</si>
  <si>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</si>
  <si>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</si>
  <si>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</si>
  <si>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</si>
  <si>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</si>
  <si>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</si>
  <si>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</si>
  <si>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</si>
  <si>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</si>
  <si>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</si>
  <si>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</si>
  <si>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</si>
  <si>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</si>
  <si>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</si>
  <si>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</si>
  <si>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</si>
  <si>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</si>
  <si>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</si>
  <si>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</si>
  <si>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</si>
  <si>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</si>
  <si>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</si>
  <si>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</si>
  <si>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</si>
  <si>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NEW BOSTON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</si>
</sst>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7">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theme="4" tint="0.79998168889431442"/>
      </patternFill>
    </fill>
  </fills>
  <borders count="41">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right/>
      <top style="thin">
        <color theme="4" tint="0.39997558519241921"/>
      </top>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4" fontId="62" fillId="46" borderId="40" xfId="0" applyNumberFormat="1" applyFont="1" applyFill="1" applyBorder="1" applyAlignment="1" applyProtection="1">
      <alignment horizontal="left"/>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39"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377</v>
      </c>
      <c r="C2" s="21">
        <v>377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1811792.12</v>
      </c>
      <c r="G9" s="18">
        <v>3258.86</v>
      </c>
      <c r="H9" s="18">
        <v>104925</v>
      </c>
      <c r="I9" s="18" t="s">
        <v>286</v>
      </c>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176008.41</v>
      </c>
      <c r="G12" s="18"/>
      <c r="H12" s="18"/>
      <c r="I12" s="18">
        <v>32403</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v>318.97000000000003</v>
      </c>
      <c r="G13" s="18">
        <v>22464.5</v>
      </c>
      <c r="H13" s="18">
        <v>59970.63</v>
      </c>
      <c r="I13" s="18"/>
      <c r="J13" s="67">
        <f>SUM(I443)</f>
        <v>484750.79</v>
      </c>
      <c r="K13" s="24" t="s">
        <v>288</v>
      </c>
      <c r="L13" s="24" t="s">
        <v>288</v>
      </c>
      <c r="M13" s="8"/>
      <c r="N13" s="264"/>
    </row>
    <row r="14" spans="1:14" s="3" customFormat="1" ht="12.2" customHeight="1" x14ac:dyDescent="0.15">
      <c r="A14" s="1" t="s">
        <v>565</v>
      </c>
      <c r="B14" s="2" t="s">
        <v>289</v>
      </c>
      <c r="C14" s="6">
        <v>6</v>
      </c>
      <c r="D14" s="2" t="s">
        <v>428</v>
      </c>
      <c r="E14" s="6">
        <v>150</v>
      </c>
      <c r="F14" s="18">
        <v>80</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v>5919.7</v>
      </c>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6583.47</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2000702.67</v>
      </c>
      <c r="G19" s="41">
        <f>SUM(G9:G18)</f>
        <v>25723.360000000001</v>
      </c>
      <c r="H19" s="41">
        <f>SUM(H9:H18)</f>
        <v>164895.63</v>
      </c>
      <c r="I19" s="41">
        <f>SUM(I9:I18)</f>
        <v>32403</v>
      </c>
      <c r="J19" s="41">
        <f>SUM(J9:J18)</f>
        <v>484750.79</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0</v>
      </c>
      <c r="G22" s="18"/>
      <c r="H22" s="18">
        <v>153613.39000000001</v>
      </c>
      <c r="I22" s="18">
        <v>0</v>
      </c>
      <c r="J22" s="67">
        <f>SUM(I449)</f>
        <v>54798.02</v>
      </c>
      <c r="K22" s="24" t="s">
        <v>288</v>
      </c>
      <c r="L22" s="24" t="s">
        <v>288</v>
      </c>
      <c r="M22" s="8"/>
      <c r="N22" s="264"/>
    </row>
    <row r="23" spans="1:14" s="3" customFormat="1" ht="12.2" customHeight="1" x14ac:dyDescent="0.15">
      <c r="A23" s="1" t="s">
        <v>607</v>
      </c>
      <c r="B23" s="2" t="s">
        <v>289</v>
      </c>
      <c r="C23" s="6">
        <v>13</v>
      </c>
      <c r="D23" s="2" t="s">
        <v>429</v>
      </c>
      <c r="E23" s="6">
        <v>410</v>
      </c>
      <c r="F23" s="18">
        <v>242104.07</v>
      </c>
      <c r="G23" s="18">
        <v>1329.86</v>
      </c>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68714.52</v>
      </c>
      <c r="G24" s="18">
        <v>11430.25</v>
      </c>
      <c r="H24" s="18"/>
      <c r="I24" s="18">
        <v>32403</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15525.08</v>
      </c>
      <c r="G28" s="18"/>
      <c r="H28" s="18">
        <v>150.47</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v>11131.77</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601.5</v>
      </c>
      <c r="G31" s="18">
        <v>2003.11</v>
      </c>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326945.17000000004</v>
      </c>
      <c r="G32" s="41">
        <f>SUM(G22:G31)</f>
        <v>14763.220000000001</v>
      </c>
      <c r="H32" s="41">
        <f>SUM(H22:H31)</f>
        <v>164895.63</v>
      </c>
      <c r="I32" s="41">
        <f>SUM(I22:I31)</f>
        <v>32403</v>
      </c>
      <c r="J32" s="41">
        <f>SUM(J22:J31)</f>
        <v>54798.02</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5919.7</v>
      </c>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6583.47</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10960.14</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299000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429952.77</v>
      </c>
      <c r="K48" s="24" t="s">
        <v>288</v>
      </c>
      <c r="L48" s="24" t="s">
        <v>288</v>
      </c>
      <c r="M48" s="8"/>
      <c r="N48" s="264"/>
    </row>
    <row r="49" spans="1:14" s="3" customFormat="1" ht="12.2" customHeight="1" x14ac:dyDescent="0.15">
      <c r="A49" s="1" t="s">
        <v>859</v>
      </c>
      <c r="B49" s="2" t="s">
        <v>289</v>
      </c>
      <c r="C49" s="6">
        <v>34</v>
      </c>
      <c r="D49" s="2"/>
      <c r="E49" s="6">
        <v>753</v>
      </c>
      <c r="F49" s="18">
        <v>23535.68</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1338718.6499999999</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1673757.5</v>
      </c>
      <c r="G51" s="41">
        <f>SUM(G35:G50)</f>
        <v>10960.14</v>
      </c>
      <c r="H51" s="41">
        <f>SUM(H35:H50)</f>
        <v>0</v>
      </c>
      <c r="I51" s="41">
        <f>SUM(I35:I50)</f>
        <v>0</v>
      </c>
      <c r="J51" s="41">
        <f>SUM(J35:J50)</f>
        <v>429952.77</v>
      </c>
      <c r="K51" s="45" t="s">
        <v>288</v>
      </c>
      <c r="L51" s="45" t="s">
        <v>288</v>
      </c>
      <c r="N51" s="262"/>
    </row>
    <row r="52" spans="1:14" s="3" customFormat="1" ht="12.2" customHeight="1" thickTop="1" x14ac:dyDescent="0.15">
      <c r="A52" s="38" t="s">
        <v>455</v>
      </c>
      <c r="B52" s="39" t="s">
        <v>289</v>
      </c>
      <c r="C52" s="6">
        <v>37</v>
      </c>
      <c r="D52" s="39" t="s">
        <v>653</v>
      </c>
      <c r="E52" s="39"/>
      <c r="F52" s="41">
        <f>F51+F32</f>
        <v>2000702.67</v>
      </c>
      <c r="G52" s="41">
        <f>G51+G32</f>
        <v>25723.360000000001</v>
      </c>
      <c r="H52" s="41">
        <f>H51+H32</f>
        <v>164895.63</v>
      </c>
      <c r="I52" s="41">
        <f>I51+I32</f>
        <v>32403</v>
      </c>
      <c r="J52" s="41">
        <f>J51+J32</f>
        <v>484750.79000000004</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10621468</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10621468</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9569.58</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9569.58</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7033.81</v>
      </c>
      <c r="G96" s="18"/>
      <c r="H96" s="18"/>
      <c r="I96" s="18"/>
      <c r="J96" s="18">
        <v>47.61</v>
      </c>
      <c r="K96" s="24" t="s">
        <v>288</v>
      </c>
      <c r="L96" s="24" t="s">
        <v>288</v>
      </c>
      <c r="M96" s="8"/>
      <c r="N96" s="264"/>
    </row>
    <row r="97" spans="1:14" s="3" customFormat="1" ht="12.2" customHeight="1" x14ac:dyDescent="0.15">
      <c r="A97" s="1" t="s">
        <v>503</v>
      </c>
      <c r="B97" s="2" t="s">
        <v>315</v>
      </c>
      <c r="C97" s="6">
        <v>12</v>
      </c>
      <c r="D97" s="2" t="s">
        <v>430</v>
      </c>
      <c r="E97" s="6">
        <v>1600</v>
      </c>
      <c r="F97" s="24" t="s">
        <v>288</v>
      </c>
      <c r="G97" s="18">
        <v>491.61</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53739.07</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771.01</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61543.89</v>
      </c>
      <c r="G111" s="41">
        <f>SUM(G96:G110)</f>
        <v>491.61</v>
      </c>
      <c r="H111" s="41">
        <f>SUM(H96:H110)</f>
        <v>0</v>
      </c>
      <c r="I111" s="41">
        <f>SUM(I96:I110)</f>
        <v>0</v>
      </c>
      <c r="J111" s="41">
        <f>SUM(J96:J110)</f>
        <v>47.61</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10692581.470000001</v>
      </c>
      <c r="G112" s="41">
        <f>G60+G111</f>
        <v>491.61</v>
      </c>
      <c r="H112" s="41">
        <f>H60+H79+H94+H111</f>
        <v>0</v>
      </c>
      <c r="I112" s="41">
        <f>I60+I111</f>
        <v>0</v>
      </c>
      <c r="J112" s="41">
        <f>J60+J111</f>
        <v>47.61</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3952447.26</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1351706</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5304153.26</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93634.68</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2370.0100000000002</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v>10396.799999999999</v>
      </c>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93634.68</v>
      </c>
      <c r="G136" s="41">
        <f>SUM(G123:G135)</f>
        <v>2370.0100000000002</v>
      </c>
      <c r="H136" s="41">
        <f>SUM(H123:H135)</f>
        <v>10396.799999999999</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5397787.9399999995</v>
      </c>
      <c r="G140" s="41">
        <f>G121+SUM(G136:G137)</f>
        <v>2370.0100000000002</v>
      </c>
      <c r="H140" s="41">
        <f>H121+SUM(H136:H139)</f>
        <v>10396.799999999999</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v>32238.97</v>
      </c>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44869.159999999996</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87575.680000000008</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77761.179999999993</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5000</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17603.169999999998</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v>14012</v>
      </c>
      <c r="H161" s="18">
        <v>323721.18</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24579.49</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17603.169999999998</v>
      </c>
      <c r="G163" s="41">
        <f>SUM(G150:G162)</f>
        <v>91773.18</v>
      </c>
      <c r="H163" s="41">
        <f>SUM(H150:H162)</f>
        <v>517984.48</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17603.169999999998</v>
      </c>
      <c r="G170" s="41">
        <f>G147+G163+SUM(G164:G169)</f>
        <v>91773.18</v>
      </c>
      <c r="H170" s="41">
        <f>H147+H163+SUM(H164:H169)</f>
        <v>517984.48</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40004.400000000001</v>
      </c>
      <c r="H180" s="18" t="s">
        <v>286</v>
      </c>
      <c r="I180" s="18">
        <v>600000</v>
      </c>
      <c r="J180" s="18">
        <v>50000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v>27.42</v>
      </c>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27.42</v>
      </c>
      <c r="G184" s="41">
        <f>SUM(G180:G183)</f>
        <v>40004.400000000001</v>
      </c>
      <c r="H184" s="41">
        <f>SUM(H180:H183)</f>
        <v>0</v>
      </c>
      <c r="I184" s="41">
        <f>SUM(I180:I183)</f>
        <v>600000</v>
      </c>
      <c r="J184" s="41">
        <f>SUM(J180:J183)</f>
        <v>50000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v>54798.02</v>
      </c>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54798.02</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27.42</v>
      </c>
      <c r="G193" s="41">
        <f>G184+SUM(G189:G192)</f>
        <v>40004.400000000001</v>
      </c>
      <c r="H193" s="41">
        <f>+H184+SUM(H189:H192)</f>
        <v>0</v>
      </c>
      <c r="I193" s="41">
        <f>I178+I184+SUM(I189:I192)</f>
        <v>654798.02</v>
      </c>
      <c r="J193" s="41">
        <f>J184</f>
        <v>50000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16108000</v>
      </c>
      <c r="G194" s="47">
        <f>G112+G140+G170+G193</f>
        <v>134639.19999999998</v>
      </c>
      <c r="H194" s="47">
        <f>H112+H140+H170+H193</f>
        <v>528381.28</v>
      </c>
      <c r="I194" s="47">
        <f>I112+I140+I170+I193</f>
        <v>654798.02</v>
      </c>
      <c r="J194" s="47">
        <f>J112+J140+J193</f>
        <v>50047.61</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1875747.47</v>
      </c>
      <c r="G198" s="18">
        <v>920459.14000000013</v>
      </c>
      <c r="H198" s="18">
        <v>24380.09</v>
      </c>
      <c r="I198" s="18">
        <v>80076.51999999999</v>
      </c>
      <c r="J198" s="18">
        <v>68857.540000000008</v>
      </c>
      <c r="K198" s="18"/>
      <c r="L198" s="19">
        <f>SUM(F198:K198)</f>
        <v>2969520.7600000002</v>
      </c>
      <c r="M198" s="8"/>
      <c r="N198" s="264"/>
    </row>
    <row r="199" spans="1:14" s="3" customFormat="1" ht="12.2" customHeight="1" x14ac:dyDescent="0.15">
      <c r="A199" s="1" t="s">
        <v>439</v>
      </c>
      <c r="B199" s="2" t="s">
        <v>341</v>
      </c>
      <c r="C199" s="2" t="s">
        <v>291</v>
      </c>
      <c r="D199" s="2" t="s">
        <v>431</v>
      </c>
      <c r="E199" s="6">
        <v>1200</v>
      </c>
      <c r="F199" s="18">
        <v>828950.36</v>
      </c>
      <c r="G199" s="18">
        <v>467137.88</v>
      </c>
      <c r="H199" s="18">
        <v>163414.82</v>
      </c>
      <c r="I199" s="18">
        <v>10547.689999999999</v>
      </c>
      <c r="J199" s="18">
        <v>7556.12</v>
      </c>
      <c r="K199" s="18"/>
      <c r="L199" s="19">
        <f>SUM(F199:K199)</f>
        <v>1477606.87</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55758.75</v>
      </c>
      <c r="G201" s="18">
        <v>12419.880000000001</v>
      </c>
      <c r="H201" s="18"/>
      <c r="I201" s="18"/>
      <c r="J201" s="18"/>
      <c r="K201" s="18"/>
      <c r="L201" s="19">
        <f>SUM(F201:K201)</f>
        <v>68178.63</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256845.40000000002</v>
      </c>
      <c r="G203" s="18">
        <v>120560.36</v>
      </c>
      <c r="H203" s="18">
        <v>224306.84000000003</v>
      </c>
      <c r="I203" s="18">
        <v>13549.05</v>
      </c>
      <c r="J203" s="18"/>
      <c r="K203" s="18"/>
      <c r="L203" s="19">
        <f t="shared" ref="L203:L209" si="0">SUM(F203:K203)</f>
        <v>615261.65000000014</v>
      </c>
      <c r="M203" s="8"/>
      <c r="N203" s="264"/>
    </row>
    <row r="204" spans="1:14" s="3" customFormat="1" ht="12.2" customHeight="1" x14ac:dyDescent="0.15">
      <c r="A204" s="1" t="s">
        <v>443</v>
      </c>
      <c r="B204" s="2" t="s">
        <v>341</v>
      </c>
      <c r="C204" s="2" t="s">
        <v>295</v>
      </c>
      <c r="D204" s="2" t="s">
        <v>431</v>
      </c>
      <c r="E204" s="6">
        <v>2200</v>
      </c>
      <c r="F204" s="18">
        <v>136667.38</v>
      </c>
      <c r="G204" s="18">
        <v>53988.69</v>
      </c>
      <c r="H204" s="18">
        <v>676.15</v>
      </c>
      <c r="I204" s="18">
        <v>24781.379999999997</v>
      </c>
      <c r="J204" s="18"/>
      <c r="K204" s="18">
        <v>223</v>
      </c>
      <c r="L204" s="19">
        <f t="shared" si="0"/>
        <v>216336.6</v>
      </c>
      <c r="M204" s="8"/>
      <c r="N204" s="264"/>
    </row>
    <row r="205" spans="1:14" s="3" customFormat="1" ht="12.2" customHeight="1" x14ac:dyDescent="0.15">
      <c r="A205" s="1" t="s">
        <v>444</v>
      </c>
      <c r="B205" s="2" t="s">
        <v>341</v>
      </c>
      <c r="C205" s="2" t="s">
        <v>296</v>
      </c>
      <c r="D205" s="2" t="s">
        <v>431</v>
      </c>
      <c r="E205" s="6">
        <v>2300</v>
      </c>
      <c r="F205" s="18">
        <v>7100</v>
      </c>
      <c r="G205" s="18">
        <v>555.52</v>
      </c>
      <c r="H205" s="18">
        <v>524988.6</v>
      </c>
      <c r="I205" s="18">
        <v>632.73</v>
      </c>
      <c r="J205" s="18"/>
      <c r="K205" s="18">
        <v>7103.6</v>
      </c>
      <c r="L205" s="19">
        <f t="shared" si="0"/>
        <v>540380.44999999995</v>
      </c>
      <c r="M205" s="8"/>
      <c r="N205" s="264"/>
    </row>
    <row r="206" spans="1:14" s="3" customFormat="1" ht="12.2" customHeight="1" x14ac:dyDescent="0.15">
      <c r="A206" s="1" t="s">
        <v>445</v>
      </c>
      <c r="B206" s="2" t="s">
        <v>341</v>
      </c>
      <c r="C206" s="2" t="s">
        <v>297</v>
      </c>
      <c r="D206" s="2" t="s">
        <v>431</v>
      </c>
      <c r="E206" s="6">
        <v>2400</v>
      </c>
      <c r="F206" s="18">
        <v>357682.85</v>
      </c>
      <c r="G206" s="18">
        <v>121770.65</v>
      </c>
      <c r="H206" s="18">
        <v>8585.2999999999993</v>
      </c>
      <c r="I206" s="18">
        <v>45.06</v>
      </c>
      <c r="J206" s="18"/>
      <c r="K206" s="18">
        <v>150</v>
      </c>
      <c r="L206" s="19">
        <f t="shared" si="0"/>
        <v>488233.86</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125849.4</v>
      </c>
      <c r="G208" s="18">
        <v>64111.72</v>
      </c>
      <c r="H208" s="18">
        <v>169634.05</v>
      </c>
      <c r="I208" s="18">
        <v>119290.62</v>
      </c>
      <c r="J208" s="18">
        <v>2740.62</v>
      </c>
      <c r="K208" s="18"/>
      <c r="L208" s="19">
        <f t="shared" si="0"/>
        <v>481626.41</v>
      </c>
      <c r="M208" s="8"/>
      <c r="N208" s="264"/>
    </row>
    <row r="209" spans="1:14" s="3" customFormat="1" ht="12.2" customHeight="1" x14ac:dyDescent="0.15">
      <c r="A209" s="1" t="s">
        <v>448</v>
      </c>
      <c r="B209" s="2" t="s">
        <v>341</v>
      </c>
      <c r="C209" s="2" t="s">
        <v>300</v>
      </c>
      <c r="D209" s="2" t="s">
        <v>431</v>
      </c>
      <c r="E209" s="6">
        <v>2700</v>
      </c>
      <c r="F209" s="18"/>
      <c r="G209" s="18"/>
      <c r="H209" s="18">
        <v>573702.54</v>
      </c>
      <c r="I209" s="18"/>
      <c r="J209" s="18"/>
      <c r="K209" s="18">
        <v>3085</v>
      </c>
      <c r="L209" s="19">
        <f t="shared" si="0"/>
        <v>576787.54</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3644601.61</v>
      </c>
      <c r="G212" s="41">
        <f t="shared" si="1"/>
        <v>1761003.8399999999</v>
      </c>
      <c r="H212" s="41">
        <f t="shared" si="1"/>
        <v>1689688.3900000001</v>
      </c>
      <c r="I212" s="41">
        <f t="shared" si="1"/>
        <v>248923.05</v>
      </c>
      <c r="J212" s="41">
        <f t="shared" si="1"/>
        <v>79154.28</v>
      </c>
      <c r="K212" s="41">
        <f t="shared" si="1"/>
        <v>10561.6</v>
      </c>
      <c r="L212" s="41">
        <f t="shared" si="1"/>
        <v>7433932.7700000014</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v>2486245.14</v>
      </c>
      <c r="I216" s="18"/>
      <c r="J216" s="18"/>
      <c r="K216" s="18"/>
      <c r="L216" s="19">
        <f>SUM(F216:K216)</f>
        <v>2486245.14</v>
      </c>
      <c r="M216" s="8"/>
      <c r="N216" s="264"/>
    </row>
    <row r="217" spans="1:14" s="3" customFormat="1" ht="12.2" customHeight="1" x14ac:dyDescent="0.15">
      <c r="A217" s="1" t="s">
        <v>439</v>
      </c>
      <c r="B217" s="2" t="s">
        <v>346</v>
      </c>
      <c r="C217" s="2" t="s">
        <v>291</v>
      </c>
      <c r="D217" s="2" t="s">
        <v>431</v>
      </c>
      <c r="E217" s="6">
        <v>1200</v>
      </c>
      <c r="F217" s="18"/>
      <c r="G217" s="18"/>
      <c r="H217" s="18">
        <v>76014.75</v>
      </c>
      <c r="I217" s="18"/>
      <c r="J217" s="18"/>
      <c r="K217" s="18"/>
      <c r="L217" s="19">
        <f>SUM(F217:K217)</f>
        <v>76014.75</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v>2386.6999999999998</v>
      </c>
      <c r="I227" s="18"/>
      <c r="J227" s="18"/>
      <c r="K227" s="18"/>
      <c r="L227" s="19">
        <f t="shared" si="2"/>
        <v>2386.6999999999998</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2564646.5900000003</v>
      </c>
      <c r="I230" s="41">
        <f>SUM(I216:I229)</f>
        <v>0</v>
      </c>
      <c r="J230" s="41">
        <f>SUM(J216:J229)</f>
        <v>0</v>
      </c>
      <c r="K230" s="41">
        <f t="shared" si="3"/>
        <v>0</v>
      </c>
      <c r="L230" s="41">
        <f t="shared" si="3"/>
        <v>2564646.5900000003</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4955985</v>
      </c>
      <c r="I234" s="18"/>
      <c r="J234" s="18"/>
      <c r="K234" s="18"/>
      <c r="L234" s="19">
        <f>SUM(F234:K234)</f>
        <v>4955985</v>
      </c>
      <c r="M234" s="8"/>
      <c r="N234" s="264"/>
    </row>
    <row r="235" spans="1:14" s="3" customFormat="1" ht="12.2" customHeight="1" x14ac:dyDescent="0.15">
      <c r="A235" s="1" t="s">
        <v>439</v>
      </c>
      <c r="B235" s="2" t="s">
        <v>350</v>
      </c>
      <c r="C235" s="2" t="s">
        <v>291</v>
      </c>
      <c r="D235" s="2" t="s">
        <v>431</v>
      </c>
      <c r="E235" s="6">
        <v>1200</v>
      </c>
      <c r="F235" s="18"/>
      <c r="G235" s="18"/>
      <c r="H235" s="18">
        <v>241806.58000000002</v>
      </c>
      <c r="I235" s="18"/>
      <c r="J235" s="18"/>
      <c r="K235" s="18"/>
      <c r="L235" s="19">
        <f>SUM(F235:K235)</f>
        <v>241806.58000000002</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v>50117.98</v>
      </c>
      <c r="I239" s="18"/>
      <c r="J239" s="18"/>
      <c r="K239" s="18"/>
      <c r="L239" s="19">
        <f t="shared" ref="L239:L245" si="4">SUM(F239:K239)</f>
        <v>50117.98</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50576.160000000003</v>
      </c>
      <c r="I245" s="18"/>
      <c r="J245" s="18"/>
      <c r="K245" s="18"/>
      <c r="L245" s="19">
        <f t="shared" si="4"/>
        <v>50576.160000000003</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5298485.7200000007</v>
      </c>
      <c r="I248" s="41">
        <f t="shared" si="5"/>
        <v>0</v>
      </c>
      <c r="J248" s="41">
        <f t="shared" si="5"/>
        <v>0</v>
      </c>
      <c r="K248" s="41">
        <f t="shared" si="5"/>
        <v>0</v>
      </c>
      <c r="L248" s="41">
        <f t="shared" si="5"/>
        <v>5298485.7200000007</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3644601.61</v>
      </c>
      <c r="G258" s="41">
        <f t="shared" si="8"/>
        <v>1761003.8399999999</v>
      </c>
      <c r="H258" s="41">
        <f t="shared" si="8"/>
        <v>9552820.7000000011</v>
      </c>
      <c r="I258" s="41">
        <f t="shared" si="8"/>
        <v>248923.05</v>
      </c>
      <c r="J258" s="41">
        <f t="shared" si="8"/>
        <v>79154.28</v>
      </c>
      <c r="K258" s="41">
        <f t="shared" si="8"/>
        <v>10561.6</v>
      </c>
      <c r="L258" s="41">
        <f t="shared" si="8"/>
        <v>15297065.080000002</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40004.400000000001</v>
      </c>
      <c r="L264" s="19">
        <f>SUM(F264:K264)</f>
        <v>40004.400000000001</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600000</v>
      </c>
      <c r="L266" s="19">
        <f t="shared" si="9"/>
        <v>600000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690004.4</v>
      </c>
      <c r="L271" s="41">
        <f t="shared" si="9"/>
        <v>690004.4</v>
      </c>
      <c r="M271" s="8"/>
      <c r="N271" s="264"/>
    </row>
    <row r="272" spans="1:14" s="34" customFormat="1" ht="12.2" customHeight="1" thickTop="1" x14ac:dyDescent="0.2">
      <c r="A272" s="43" t="s">
        <v>464</v>
      </c>
      <c r="B272" s="40">
        <v>10</v>
      </c>
      <c r="C272" s="40">
        <v>18</v>
      </c>
      <c r="D272" s="39" t="s">
        <v>431</v>
      </c>
      <c r="E272" s="40"/>
      <c r="F272" s="42">
        <f t="shared" ref="F272:L272" si="11">F258+F271</f>
        <v>3644601.61</v>
      </c>
      <c r="G272" s="42">
        <f t="shared" si="11"/>
        <v>1761003.8399999999</v>
      </c>
      <c r="H272" s="42">
        <f t="shared" si="11"/>
        <v>9552820.7000000011</v>
      </c>
      <c r="I272" s="42">
        <f t="shared" si="11"/>
        <v>248923.05</v>
      </c>
      <c r="J272" s="42">
        <f t="shared" si="11"/>
        <v>79154.28</v>
      </c>
      <c r="K272" s="42">
        <f t="shared" si="11"/>
        <v>700566</v>
      </c>
      <c r="L272" s="42">
        <f t="shared" si="11"/>
        <v>15987069.480000002</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40944.910000000003</v>
      </c>
      <c r="G277" s="18">
        <v>18976.25</v>
      </c>
      <c r="H277" s="18"/>
      <c r="I277" s="18">
        <v>55361.22</v>
      </c>
      <c r="J277" s="18">
        <v>149494.33000000002</v>
      </c>
      <c r="K277" s="18"/>
      <c r="L277" s="19">
        <f>SUM(F277:K277)</f>
        <v>264776.71000000002</v>
      </c>
      <c r="M277" s="8"/>
      <c r="N277" s="264"/>
    </row>
    <row r="278" spans="1:14" s="3" customFormat="1" ht="12.2" customHeight="1" x14ac:dyDescent="0.15">
      <c r="A278" s="1" t="s">
        <v>439</v>
      </c>
      <c r="B278" s="2" t="s">
        <v>357</v>
      </c>
      <c r="C278" s="2" t="s">
        <v>291</v>
      </c>
      <c r="D278" s="2" t="s">
        <v>431</v>
      </c>
      <c r="E278" s="6">
        <v>1200</v>
      </c>
      <c r="F278" s="18">
        <v>30238</v>
      </c>
      <c r="G278" s="18">
        <v>9890.5400000000009</v>
      </c>
      <c r="H278" s="18">
        <v>1165.5</v>
      </c>
      <c r="I278" s="18">
        <v>760.77</v>
      </c>
      <c r="J278" s="18">
        <v>5466.4</v>
      </c>
      <c r="K278" s="18"/>
      <c r="L278" s="19">
        <f>SUM(F278:K278)</f>
        <v>47521.21</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v>45127.929999999993</v>
      </c>
      <c r="J282" s="18"/>
      <c r="K282" s="18"/>
      <c r="L282" s="19">
        <f t="shared" ref="L282:L288" si="12">SUM(F282:K282)</f>
        <v>45127.929999999993</v>
      </c>
      <c r="M282" s="8"/>
      <c r="N282" s="264"/>
    </row>
    <row r="283" spans="1:14" s="3" customFormat="1" ht="12.2" customHeight="1" x14ac:dyDescent="0.15">
      <c r="A283" s="1" t="s">
        <v>443</v>
      </c>
      <c r="B283" s="2" t="s">
        <v>357</v>
      </c>
      <c r="C283" s="2" t="s">
        <v>295</v>
      </c>
      <c r="D283" s="2" t="s">
        <v>431</v>
      </c>
      <c r="E283" s="6">
        <v>2200</v>
      </c>
      <c r="F283" s="18"/>
      <c r="G283" s="18"/>
      <c r="H283" s="18">
        <v>700</v>
      </c>
      <c r="I283" s="18">
        <v>1077.51</v>
      </c>
      <c r="J283" s="18"/>
      <c r="K283" s="18"/>
      <c r="L283" s="19">
        <f t="shared" si="12"/>
        <v>1777.51</v>
      </c>
      <c r="M283" s="8"/>
      <c r="N283" s="264"/>
    </row>
    <row r="284" spans="1:14" s="3" customFormat="1" ht="12.2" customHeight="1" x14ac:dyDescent="0.15">
      <c r="A284" s="1" t="s">
        <v>444</v>
      </c>
      <c r="B284" s="2" t="s">
        <v>357</v>
      </c>
      <c r="C284" s="2" t="s">
        <v>296</v>
      </c>
      <c r="D284" s="2" t="s">
        <v>431</v>
      </c>
      <c r="E284" s="6">
        <v>2300</v>
      </c>
      <c r="F284" s="18"/>
      <c r="G284" s="18"/>
      <c r="H284" s="18">
        <v>3908</v>
      </c>
      <c r="I284" s="18"/>
      <c r="J284" s="18">
        <v>19798.78</v>
      </c>
      <c r="K284" s="18"/>
      <c r="L284" s="19">
        <f t="shared" si="12"/>
        <v>23706.78</v>
      </c>
      <c r="M284" s="8"/>
      <c r="N284" s="264"/>
    </row>
    <row r="285" spans="1:14" s="3" customFormat="1" ht="12.2" customHeight="1" x14ac:dyDescent="0.15">
      <c r="A285" s="1" t="s">
        <v>445</v>
      </c>
      <c r="B285" s="2" t="s">
        <v>357</v>
      </c>
      <c r="C285" s="2" t="s">
        <v>297</v>
      </c>
      <c r="D285" s="2" t="s">
        <v>431</v>
      </c>
      <c r="E285" s="6">
        <v>2400</v>
      </c>
      <c r="F285" s="18"/>
      <c r="G285" s="18"/>
      <c r="H285" s="18">
        <v>12286.26</v>
      </c>
      <c r="I285" s="18"/>
      <c r="J285" s="18"/>
      <c r="K285" s="18"/>
      <c r="L285" s="19">
        <f t="shared" si="12"/>
        <v>12286.26</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v>1180</v>
      </c>
      <c r="I287" s="18">
        <v>13321.97</v>
      </c>
      <c r="J287" s="18">
        <v>28426.959999999999</v>
      </c>
      <c r="K287" s="18"/>
      <c r="L287" s="19">
        <f t="shared" si="12"/>
        <v>42928.93</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v>1050.8800000000001</v>
      </c>
      <c r="J289" s="18">
        <v>395.65</v>
      </c>
      <c r="K289" s="18"/>
      <c r="L289" s="19">
        <f>SUM(F289:K289)</f>
        <v>1446.5300000000002</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71182.91</v>
      </c>
      <c r="G291" s="42">
        <f t="shared" si="13"/>
        <v>28866.79</v>
      </c>
      <c r="H291" s="42">
        <f t="shared" si="13"/>
        <v>19239.760000000002</v>
      </c>
      <c r="I291" s="42">
        <f t="shared" si="13"/>
        <v>116700.27999999998</v>
      </c>
      <c r="J291" s="42">
        <f t="shared" si="13"/>
        <v>203582.12</v>
      </c>
      <c r="K291" s="42">
        <f t="shared" si="13"/>
        <v>0</v>
      </c>
      <c r="L291" s="41">
        <f t="shared" si="13"/>
        <v>439571.86000000004</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v>8782</v>
      </c>
      <c r="I337" s="18"/>
      <c r="J337" s="18">
        <v>80000</v>
      </c>
      <c r="K337" s="18" t="s">
        <v>286</v>
      </c>
      <c r="L337" s="19">
        <f t="shared" si="18"/>
        <v>88782</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8782</v>
      </c>
      <c r="I338" s="41">
        <f t="shared" si="19"/>
        <v>0</v>
      </c>
      <c r="J338" s="41">
        <f t="shared" si="19"/>
        <v>80000</v>
      </c>
      <c r="K338" s="41">
        <f t="shared" si="19"/>
        <v>0</v>
      </c>
      <c r="L338" s="41">
        <f t="shared" si="18"/>
        <v>88782</v>
      </c>
      <c r="M338" s="8"/>
      <c r="N338" s="264"/>
    </row>
    <row r="339" spans="1:43" s="3" customFormat="1" ht="12.2" customHeight="1" thickTop="1" x14ac:dyDescent="0.15">
      <c r="A339" s="38" t="s">
        <v>468</v>
      </c>
      <c r="B339" s="40">
        <v>14</v>
      </c>
      <c r="C339" s="40">
        <v>7</v>
      </c>
      <c r="D339" s="39" t="s">
        <v>431</v>
      </c>
      <c r="E339" s="40"/>
      <c r="F339" s="41">
        <f t="shared" ref="F339:L339" si="20">F291+F310+F329+F338</f>
        <v>71182.91</v>
      </c>
      <c r="G339" s="41">
        <f t="shared" si="20"/>
        <v>28866.79</v>
      </c>
      <c r="H339" s="41">
        <f t="shared" si="20"/>
        <v>28021.760000000002</v>
      </c>
      <c r="I339" s="41">
        <f t="shared" si="20"/>
        <v>116700.27999999998</v>
      </c>
      <c r="J339" s="41">
        <f t="shared" si="20"/>
        <v>283582.12</v>
      </c>
      <c r="K339" s="41">
        <f t="shared" si="20"/>
        <v>0</v>
      </c>
      <c r="L339" s="41">
        <f t="shared" si="20"/>
        <v>528353.8600000001</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27.42</v>
      </c>
      <c r="L345" s="19">
        <f t="shared" ref="L345:L351" si="21">SUM(F345:K345)</f>
        <v>27.42</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t="s">
        <v>286</v>
      </c>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27.42</v>
      </c>
      <c r="L352" s="41">
        <f>SUM(L342:L351)</f>
        <v>27.42</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71182.91</v>
      </c>
      <c r="G353" s="41">
        <f>G339</f>
        <v>28866.79</v>
      </c>
      <c r="H353" s="41">
        <f>H339</f>
        <v>28021.760000000002</v>
      </c>
      <c r="I353" s="41">
        <f>I339</f>
        <v>116700.27999999998</v>
      </c>
      <c r="J353" s="41">
        <f>J339</f>
        <v>283582.12</v>
      </c>
      <c r="K353" s="47">
        <f>K339+K352</f>
        <v>27.42</v>
      </c>
      <c r="L353" s="41">
        <f>L339+L352</f>
        <v>528381.28000000014</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28363.01</v>
      </c>
      <c r="G359" s="18">
        <v>23099.99</v>
      </c>
      <c r="H359" s="18">
        <v>9382.7999999999993</v>
      </c>
      <c r="I359" s="18">
        <v>45484.4</v>
      </c>
      <c r="J359" s="18">
        <v>319.42</v>
      </c>
      <c r="K359" s="18">
        <v>17137.439999999999</v>
      </c>
      <c r="L359" s="13">
        <f>SUM(F359:K359)</f>
        <v>123787.06000000001</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28363.01</v>
      </c>
      <c r="G363" s="47">
        <f t="shared" si="22"/>
        <v>23099.99</v>
      </c>
      <c r="H363" s="47">
        <f t="shared" si="22"/>
        <v>9382.7999999999993</v>
      </c>
      <c r="I363" s="47">
        <f t="shared" si="22"/>
        <v>45484.4</v>
      </c>
      <c r="J363" s="47">
        <f t="shared" si="22"/>
        <v>319.42</v>
      </c>
      <c r="K363" s="47">
        <f t="shared" si="22"/>
        <v>17137.439999999999</v>
      </c>
      <c r="L363" s="47">
        <f t="shared" si="22"/>
        <v>123787.06000000001</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40695.25</v>
      </c>
      <c r="G368" s="18"/>
      <c r="H368" s="18"/>
      <c r="I368" s="56">
        <f>SUM(F368:H368)</f>
        <v>40695.25</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4789.1499999999996</v>
      </c>
      <c r="G369" s="63"/>
      <c r="H369" s="63"/>
      <c r="I369" s="56">
        <f>SUM(F369:H369)</f>
        <v>4789.1499999999996</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45484.4</v>
      </c>
      <c r="G370" s="47">
        <f>SUM(G368:G369)</f>
        <v>0</v>
      </c>
      <c r="H370" s="47">
        <f>SUM(H368:H369)</f>
        <v>0</v>
      </c>
      <c r="I370" s="47">
        <f>SUM(I368:I369)</f>
        <v>45484.4</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v>482869.51</v>
      </c>
      <c r="I380" s="18">
        <v>34475</v>
      </c>
      <c r="J380" s="18"/>
      <c r="K380" s="18"/>
      <c r="L380" s="13">
        <f t="shared" si="23"/>
        <v>517344.51</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482869.51</v>
      </c>
      <c r="I383" s="41">
        <f t="shared" si="24"/>
        <v>34475</v>
      </c>
      <c r="J383" s="47">
        <f t="shared" si="24"/>
        <v>0</v>
      </c>
      <c r="K383" s="47">
        <f t="shared" si="24"/>
        <v>0</v>
      </c>
      <c r="L383" s="47">
        <f t="shared" si="24"/>
        <v>517344.51</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v>50000</v>
      </c>
      <c r="H390" s="18">
        <v>32.57</v>
      </c>
      <c r="I390" s="18"/>
      <c r="J390" s="24" t="s">
        <v>288</v>
      </c>
      <c r="K390" s="24" t="s">
        <v>288</v>
      </c>
      <c r="L390" s="56">
        <f t="shared" si="25"/>
        <v>50032.57</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v>0</v>
      </c>
      <c r="H393" s="18">
        <v>0</v>
      </c>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50000</v>
      </c>
      <c r="H394" s="139">
        <f>SUM(H388:H393)</f>
        <v>32.57</v>
      </c>
      <c r="I394" s="65">
        <f>SUM(I388:I393)</f>
        <v>0</v>
      </c>
      <c r="J394" s="45" t="s">
        <v>288</v>
      </c>
      <c r="K394" s="45" t="s">
        <v>288</v>
      </c>
      <c r="L394" s="47">
        <f>SUM(L388:L393)</f>
        <v>50032.57</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v>15.04</v>
      </c>
      <c r="I398" s="18"/>
      <c r="J398" s="24" t="s">
        <v>288</v>
      </c>
      <c r="K398" s="24" t="s">
        <v>288</v>
      </c>
      <c r="L398" s="56">
        <f t="shared" si="26"/>
        <v>15.04</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15.04</v>
      </c>
      <c r="I402" s="47">
        <f>SUM(I396:I401)</f>
        <v>0</v>
      </c>
      <c r="J402" s="45" t="s">
        <v>288</v>
      </c>
      <c r="K402" s="45" t="s">
        <v>288</v>
      </c>
      <c r="L402" s="47">
        <f>SUM(L396:L401)</f>
        <v>15.04</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50000</v>
      </c>
      <c r="H409" s="47">
        <f>H394+H402+H408</f>
        <v>47.61</v>
      </c>
      <c r="I409" s="47">
        <f>I394+I402+I408</f>
        <v>0</v>
      </c>
      <c r="J409" s="24" t="s">
        <v>288</v>
      </c>
      <c r="K409" s="24" t="s">
        <v>288</v>
      </c>
      <c r="L409" s="47">
        <f>L394+L402+L408</f>
        <v>50047.61</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v>54798.02</v>
      </c>
      <c r="L416" s="56">
        <f t="shared" si="27"/>
        <v>54798.02</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54798.02</v>
      </c>
      <c r="L420" s="47">
        <f t="shared" si="28"/>
        <v>54798.02</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54798.02</v>
      </c>
      <c r="L435" s="47">
        <f t="shared" si="32"/>
        <v>54798.02</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484750.79</v>
      </c>
      <c r="G443" s="18"/>
      <c r="H443" s="18"/>
      <c r="I443" s="56">
        <f t="shared" si="33"/>
        <v>484750.79</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484750.79</v>
      </c>
      <c r="G447" s="13">
        <f>SUM(G440:G446)</f>
        <v>0</v>
      </c>
      <c r="H447" s="13">
        <f>SUM(H440:H446)</f>
        <v>0</v>
      </c>
      <c r="I447" s="13">
        <f>SUM(I440:I446)</f>
        <v>484750.79</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v>54798.02</v>
      </c>
      <c r="G449" s="18"/>
      <c r="H449" s="18"/>
      <c r="I449" s="56">
        <f>SUM(F449:H449)</f>
        <v>54798.02</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54798.02</v>
      </c>
      <c r="G453" s="72">
        <f>SUM(G449:G452)</f>
        <v>0</v>
      </c>
      <c r="H453" s="72">
        <f>SUM(H449:H452)</f>
        <v>0</v>
      </c>
      <c r="I453" s="72">
        <f>SUM(I449:I452)</f>
        <v>54798.02</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429952.77</v>
      </c>
      <c r="G460" s="18"/>
      <c r="H460" s="18"/>
      <c r="I460" s="56">
        <f t="shared" si="34"/>
        <v>429952.77</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429952.77</v>
      </c>
      <c r="G461" s="83">
        <f>SUM(G455:G460)</f>
        <v>0</v>
      </c>
      <c r="H461" s="83">
        <f>SUM(H455:H460)</f>
        <v>0</v>
      </c>
      <c r="I461" s="83">
        <f>SUM(I455:I460)</f>
        <v>429952.77</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484750.79000000004</v>
      </c>
      <c r="G462" s="42">
        <f>G453+G461</f>
        <v>0</v>
      </c>
      <c r="H462" s="42">
        <f>H453+H461</f>
        <v>0</v>
      </c>
      <c r="I462" s="42">
        <f>I453+I461</f>
        <v>484750.79000000004</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1552826.98</v>
      </c>
      <c r="G466" s="18">
        <v>108</v>
      </c>
      <c r="H466" s="18">
        <v>0</v>
      </c>
      <c r="I466" s="18">
        <v>-137453.51</v>
      </c>
      <c r="J466" s="18">
        <v>434703.18</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16108000</v>
      </c>
      <c r="G469" s="18">
        <v>134639.20000000001</v>
      </c>
      <c r="H469" s="18">
        <v>528381.28</v>
      </c>
      <c r="I469" s="18">
        <v>654798.02</v>
      </c>
      <c r="J469" s="18">
        <v>50047.61</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16108000</v>
      </c>
      <c r="G471" s="53">
        <f>SUM(G469:G470)</f>
        <v>134639.20000000001</v>
      </c>
      <c r="H471" s="53">
        <f>SUM(H469:H470)</f>
        <v>528381.28</v>
      </c>
      <c r="I471" s="53">
        <f>SUM(I469:I470)</f>
        <v>654798.02</v>
      </c>
      <c r="J471" s="53">
        <f>SUM(J469:J470)</f>
        <v>50047.61</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15987069.48</v>
      </c>
      <c r="G473" s="18">
        <v>123787.06</v>
      </c>
      <c r="H473" s="18">
        <v>528381.28</v>
      </c>
      <c r="I473" s="18">
        <v>517344.51</v>
      </c>
      <c r="J473" s="18">
        <v>54798.02</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15987069.48</v>
      </c>
      <c r="G475" s="53">
        <f>SUM(G473:G474)</f>
        <v>123787.06</v>
      </c>
      <c r="H475" s="53">
        <f>SUM(H473:H474)</f>
        <v>528381.28</v>
      </c>
      <c r="I475" s="53">
        <f>SUM(I473:I474)</f>
        <v>517344.51</v>
      </c>
      <c r="J475" s="53">
        <f>SUM(J473:J474)</f>
        <v>54798.02</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1673757.5</v>
      </c>
      <c r="G477" s="53">
        <f>(G466+G471)- G475</f>
        <v>10960.140000000014</v>
      </c>
      <c r="H477" s="53">
        <f>(H466+H471)- H475</f>
        <v>0</v>
      </c>
      <c r="I477" s="53">
        <f>(I466+I471)- I475</f>
        <v>0</v>
      </c>
      <c r="J477" s="53">
        <f>(J466+J471)- J475</f>
        <v>429952.76999999996</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49"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49"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859188.36</v>
      </c>
      <c r="G522" s="18">
        <v>477028.41999999993</v>
      </c>
      <c r="H522" s="18">
        <v>164580.32</v>
      </c>
      <c r="I522" s="18">
        <v>11308.46</v>
      </c>
      <c r="J522" s="18">
        <v>7556.12</v>
      </c>
      <c r="K522" s="18"/>
      <c r="L522" s="88">
        <f>SUM(F522:K522)</f>
        <v>1519661.68</v>
      </c>
      <c r="N522" s="263"/>
    </row>
    <row r="523" spans="1:14" s="52" customFormat="1" ht="12.2" customHeight="1" x14ac:dyDescent="0.2">
      <c r="A523" s="22" t="s">
        <v>634</v>
      </c>
      <c r="B523" s="105">
        <v>21</v>
      </c>
      <c r="C523" s="115">
        <v>2</v>
      </c>
      <c r="D523" s="2" t="s">
        <v>432</v>
      </c>
      <c r="E523" s="115"/>
      <c r="F523" s="18"/>
      <c r="G523" s="18"/>
      <c r="H523" s="18">
        <v>76014.75</v>
      </c>
      <c r="I523" s="18"/>
      <c r="J523" s="18"/>
      <c r="K523" s="18"/>
      <c r="L523" s="88">
        <f>SUM(F523:K523)</f>
        <v>76014.75</v>
      </c>
      <c r="N523" s="263"/>
    </row>
    <row r="524" spans="1:14" s="52" customFormat="1" ht="12.2" customHeight="1" thickBot="1" x14ac:dyDescent="0.25">
      <c r="A524" s="22" t="s">
        <v>635</v>
      </c>
      <c r="B524" s="105">
        <v>21</v>
      </c>
      <c r="C524" s="115">
        <v>3</v>
      </c>
      <c r="D524" s="2" t="s">
        <v>432</v>
      </c>
      <c r="E524" s="115"/>
      <c r="F524" s="18"/>
      <c r="G524" s="18"/>
      <c r="H524" s="18">
        <v>241806.58000000002</v>
      </c>
      <c r="I524" s="18"/>
      <c r="J524" s="18"/>
      <c r="K524" s="18"/>
      <c r="L524" s="88">
        <f>SUM(F524:K524)</f>
        <v>241806.58000000002</v>
      </c>
      <c r="N524" s="263"/>
    </row>
    <row r="525" spans="1:14" s="52" customFormat="1" ht="12.2" customHeight="1" thickTop="1" x14ac:dyDescent="0.2">
      <c r="A525" s="139" t="s">
        <v>63</v>
      </c>
      <c r="B525" s="107">
        <v>21</v>
      </c>
      <c r="C525" s="195">
        <v>4</v>
      </c>
      <c r="D525" s="196" t="s">
        <v>432</v>
      </c>
      <c r="E525" s="195"/>
      <c r="F525" s="108">
        <f>SUM(F522:F524)</f>
        <v>859188.36</v>
      </c>
      <c r="G525" s="108">
        <f t="shared" ref="G525:L525" si="36">SUM(G522:G524)</f>
        <v>477028.41999999993</v>
      </c>
      <c r="H525" s="108">
        <f t="shared" si="36"/>
        <v>482401.65</v>
      </c>
      <c r="I525" s="108">
        <f t="shared" si="36"/>
        <v>11308.46</v>
      </c>
      <c r="J525" s="108">
        <f t="shared" si="36"/>
        <v>7556.12</v>
      </c>
      <c r="K525" s="108">
        <f t="shared" si="36"/>
        <v>0</v>
      </c>
      <c r="L525" s="89">
        <f t="shared" si="36"/>
        <v>1837483.01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256845.40000000002</v>
      </c>
      <c r="G527" s="18">
        <v>120560.36</v>
      </c>
      <c r="H527" s="18">
        <v>224306.84000000003</v>
      </c>
      <c r="I527" s="18">
        <v>58676.979999999989</v>
      </c>
      <c r="J527" s="18">
        <v>5466.4</v>
      </c>
      <c r="K527" s="18"/>
      <c r="L527" s="88">
        <f>SUM(F527:K527)</f>
        <v>665855.9800000001</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v>50117.98</v>
      </c>
      <c r="I529" s="18"/>
      <c r="J529" s="18"/>
      <c r="K529" s="18"/>
      <c r="L529" s="88">
        <f>SUM(F529:K529)</f>
        <v>50117.98</v>
      </c>
      <c r="M529" s="8"/>
      <c r="N529" s="264"/>
    </row>
    <row r="530" spans="1:14" s="3" customFormat="1" ht="12.2" customHeight="1" thickTop="1" x14ac:dyDescent="0.15">
      <c r="A530" s="139" t="s">
        <v>65</v>
      </c>
      <c r="B530" s="107">
        <v>21</v>
      </c>
      <c r="C530" s="107">
        <v>8</v>
      </c>
      <c r="D530" s="158" t="s">
        <v>432</v>
      </c>
      <c r="E530" s="107"/>
      <c r="F530" s="89">
        <f>SUM(F527:F529)</f>
        <v>256845.40000000002</v>
      </c>
      <c r="G530" s="89">
        <f t="shared" ref="G530:L530" si="37">SUM(G527:G529)</f>
        <v>120560.36</v>
      </c>
      <c r="H530" s="89">
        <f t="shared" si="37"/>
        <v>274424.82</v>
      </c>
      <c r="I530" s="89">
        <f t="shared" si="37"/>
        <v>58676.979999999989</v>
      </c>
      <c r="J530" s="89">
        <f t="shared" si="37"/>
        <v>5466.4</v>
      </c>
      <c r="K530" s="89">
        <f t="shared" si="37"/>
        <v>0</v>
      </c>
      <c r="L530" s="89">
        <f t="shared" si="37"/>
        <v>715973.96000000008</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77014</v>
      </c>
      <c r="G532" s="18">
        <v>24612</v>
      </c>
      <c r="H532" s="18"/>
      <c r="I532" s="18"/>
      <c r="J532" s="18"/>
      <c r="K532" s="18"/>
      <c r="L532" s="88">
        <f>SUM(F532:K532)</f>
        <v>101626</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77014</v>
      </c>
      <c r="G535" s="89">
        <f t="shared" ref="G535:L535" si="38">SUM(G532:G534)</f>
        <v>24612</v>
      </c>
      <c r="H535" s="89">
        <f t="shared" si="38"/>
        <v>0</v>
      </c>
      <c r="I535" s="89">
        <f t="shared" si="38"/>
        <v>0</v>
      </c>
      <c r="J535" s="89">
        <f t="shared" si="38"/>
        <v>0</v>
      </c>
      <c r="K535" s="89">
        <f t="shared" si="38"/>
        <v>0</v>
      </c>
      <c r="L535" s="89">
        <f t="shared" si="38"/>
        <v>101626</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1165.5</v>
      </c>
      <c r="I537" s="18"/>
      <c r="J537" s="18"/>
      <c r="K537" s="18"/>
      <c r="L537" s="88">
        <f>SUM(F537:K537)</f>
        <v>1165.5</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1165.5</v>
      </c>
      <c r="I540" s="89">
        <f t="shared" si="39"/>
        <v>0</v>
      </c>
      <c r="J540" s="89">
        <f t="shared" si="39"/>
        <v>0</v>
      </c>
      <c r="K540" s="89">
        <f t="shared" si="39"/>
        <v>0</v>
      </c>
      <c r="L540" s="89">
        <f t="shared" si="39"/>
        <v>1165.5</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57289.43</v>
      </c>
      <c r="I542" s="18"/>
      <c r="J542" s="18"/>
      <c r="K542" s="18"/>
      <c r="L542" s="88">
        <f>SUM(F542:K542)</f>
        <v>57289.43</v>
      </c>
      <c r="M542" s="8"/>
      <c r="N542" s="264"/>
    </row>
    <row r="543" spans="1:14" s="3" customFormat="1" ht="12.2" customHeight="1" x14ac:dyDescent="0.15">
      <c r="A543" s="22" t="s">
        <v>634</v>
      </c>
      <c r="B543" s="105">
        <v>21</v>
      </c>
      <c r="C543" s="105">
        <v>18</v>
      </c>
      <c r="D543" s="2" t="s">
        <v>432</v>
      </c>
      <c r="E543" s="105"/>
      <c r="F543" s="18"/>
      <c r="G543" s="18"/>
      <c r="H543" s="18">
        <v>2386.6999999999998</v>
      </c>
      <c r="I543" s="18"/>
      <c r="J543" s="18"/>
      <c r="K543" s="18"/>
      <c r="L543" s="88">
        <f>SUM(F543:K543)</f>
        <v>2386.6999999999998</v>
      </c>
      <c r="M543" s="8"/>
      <c r="N543" s="264"/>
    </row>
    <row r="544" spans="1:14" s="3" customFormat="1" ht="12.2" customHeight="1" thickBot="1" x14ac:dyDescent="0.2">
      <c r="A544" s="22" t="s">
        <v>635</v>
      </c>
      <c r="B544" s="105">
        <v>21</v>
      </c>
      <c r="C544" s="105">
        <v>19</v>
      </c>
      <c r="D544" s="2" t="s">
        <v>432</v>
      </c>
      <c r="E544" s="105"/>
      <c r="F544" s="18"/>
      <c r="G544" s="18"/>
      <c r="H544" s="18">
        <v>50576.160000000003</v>
      </c>
      <c r="I544" s="18"/>
      <c r="J544" s="18"/>
      <c r="K544" s="18"/>
      <c r="L544" s="88">
        <f>SUM(F544:K544)</f>
        <v>50576.160000000003</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110252.29000000001</v>
      </c>
      <c r="I545" s="193">
        <f t="shared" si="40"/>
        <v>0</v>
      </c>
      <c r="J545" s="193">
        <f t="shared" si="40"/>
        <v>0</v>
      </c>
      <c r="K545" s="193">
        <f t="shared" si="40"/>
        <v>0</v>
      </c>
      <c r="L545" s="193">
        <f t="shared" si="40"/>
        <v>110252.29000000001</v>
      </c>
      <c r="M545" s="8"/>
      <c r="N545" s="264"/>
    </row>
    <row r="546" spans="1:14" s="3" customFormat="1" ht="12.2" customHeight="1" thickTop="1" x14ac:dyDescent="0.15">
      <c r="A546" s="98" t="s">
        <v>72</v>
      </c>
      <c r="B546" s="107">
        <v>21</v>
      </c>
      <c r="C546" s="107">
        <v>21</v>
      </c>
      <c r="D546" s="158" t="s">
        <v>432</v>
      </c>
      <c r="E546" s="107"/>
      <c r="F546" s="89">
        <f>F525+F530+F535+F540+F545</f>
        <v>1193047.76</v>
      </c>
      <c r="G546" s="89">
        <f t="shared" ref="G546:L546" si="41">G525+G530+G535+G540+G545</f>
        <v>622200.77999999991</v>
      </c>
      <c r="H546" s="89">
        <f t="shared" si="41"/>
        <v>868244.26</v>
      </c>
      <c r="I546" s="89">
        <f t="shared" si="41"/>
        <v>69985.439999999988</v>
      </c>
      <c r="J546" s="89">
        <f t="shared" si="41"/>
        <v>13022.52</v>
      </c>
      <c r="K546" s="89">
        <f t="shared" si="41"/>
        <v>0</v>
      </c>
      <c r="L546" s="89">
        <f t="shared" si="41"/>
        <v>2766500.7600000002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1519661.68</v>
      </c>
      <c r="G550" s="87">
        <f>L527</f>
        <v>665855.9800000001</v>
      </c>
      <c r="H550" s="87">
        <f>L532</f>
        <v>101626</v>
      </c>
      <c r="I550" s="87">
        <f>L537</f>
        <v>1165.5</v>
      </c>
      <c r="J550" s="87">
        <f>L542</f>
        <v>57289.43</v>
      </c>
      <c r="K550" s="87">
        <f>SUM(F550:J550)</f>
        <v>2345598.5900000003</v>
      </c>
      <c r="L550" s="24" t="s">
        <v>288</v>
      </c>
      <c r="M550" s="8"/>
      <c r="N550" s="264"/>
    </row>
    <row r="551" spans="1:14" s="3" customFormat="1" ht="12.2" customHeight="1" x14ac:dyDescent="0.15">
      <c r="A551" s="22" t="s">
        <v>634</v>
      </c>
      <c r="B551" s="75">
        <v>21</v>
      </c>
      <c r="C551" s="75">
        <v>23</v>
      </c>
      <c r="D551" s="2" t="s">
        <v>432</v>
      </c>
      <c r="E551" s="75"/>
      <c r="F551" s="87">
        <f>L523</f>
        <v>76014.75</v>
      </c>
      <c r="G551" s="87">
        <f>L528</f>
        <v>0</v>
      </c>
      <c r="H551" s="87">
        <f>L533</f>
        <v>0</v>
      </c>
      <c r="I551" s="87">
        <f>L538</f>
        <v>0</v>
      </c>
      <c r="J551" s="87">
        <f>L543</f>
        <v>2386.6999999999998</v>
      </c>
      <c r="K551" s="87">
        <f>SUM(F551:J551)</f>
        <v>78401.45</v>
      </c>
      <c r="L551" s="24" t="s">
        <v>288</v>
      </c>
      <c r="M551" s="8"/>
      <c r="N551" s="264"/>
    </row>
    <row r="552" spans="1:14" s="3" customFormat="1" ht="12.2" customHeight="1" thickBot="1" x14ac:dyDescent="0.2">
      <c r="A552" s="22" t="s">
        <v>635</v>
      </c>
      <c r="B552" s="75">
        <v>21</v>
      </c>
      <c r="C552" s="75">
        <v>24</v>
      </c>
      <c r="D552" s="2" t="s">
        <v>432</v>
      </c>
      <c r="E552" s="75"/>
      <c r="F552" s="87">
        <f>L524</f>
        <v>241806.58000000002</v>
      </c>
      <c r="G552" s="87">
        <f>L529</f>
        <v>50117.98</v>
      </c>
      <c r="H552" s="87">
        <f>L534</f>
        <v>0</v>
      </c>
      <c r="I552" s="87">
        <f>L539</f>
        <v>0</v>
      </c>
      <c r="J552" s="87">
        <f>L544</f>
        <v>50576.160000000003</v>
      </c>
      <c r="K552" s="87">
        <f>SUM(F552:J552)</f>
        <v>342500.72</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1837483.01</v>
      </c>
      <c r="G553" s="89">
        <f t="shared" si="42"/>
        <v>715973.96000000008</v>
      </c>
      <c r="H553" s="89">
        <f t="shared" si="42"/>
        <v>101626</v>
      </c>
      <c r="I553" s="89">
        <f t="shared" si="42"/>
        <v>1165.5</v>
      </c>
      <c r="J553" s="89">
        <f t="shared" si="42"/>
        <v>110252.29000000001</v>
      </c>
      <c r="K553" s="89">
        <f t="shared" si="42"/>
        <v>2766500.7600000007</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v>2486245.14</v>
      </c>
      <c r="H576" s="18">
        <v>4955985</v>
      </c>
      <c r="I576" s="87">
        <f>SUM(F576:H576)</f>
        <v>7442230.1400000006</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21781.72</v>
      </c>
      <c r="G580" s="18"/>
      <c r="H580" s="18"/>
      <c r="I580" s="87">
        <f t="shared" si="47"/>
        <v>21781.72</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139277.64000000001</v>
      </c>
      <c r="G583" s="18"/>
      <c r="H583" s="18">
        <v>111842.98</v>
      </c>
      <c r="I583" s="87">
        <f t="shared" si="47"/>
        <v>251120.62</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v>39546.75</v>
      </c>
      <c r="H584" s="18">
        <v>22140</v>
      </c>
      <c r="I584" s="87">
        <f t="shared" si="47"/>
        <v>61686.75</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516598.11</v>
      </c>
      <c r="I592" s="18"/>
      <c r="J592" s="18"/>
      <c r="K592" s="104">
        <f t="shared" ref="K592:K598" si="48">SUM(H592:J592)</f>
        <v>516598.11</v>
      </c>
      <c r="L592" s="24" t="s">
        <v>288</v>
      </c>
      <c r="M592" s="8"/>
      <c r="N592" s="264"/>
    </row>
    <row r="593" spans="1:14" s="3" customFormat="1" ht="12.2" customHeight="1" x14ac:dyDescent="0.15">
      <c r="A593" s="3" t="s">
        <v>638</v>
      </c>
      <c r="B593" s="75">
        <v>23</v>
      </c>
      <c r="C593" s="75">
        <v>2</v>
      </c>
      <c r="D593" s="2" t="s">
        <v>432</v>
      </c>
      <c r="E593" s="75"/>
      <c r="F593" s="102">
        <v>2722</v>
      </c>
      <c r="G593" s="103" t="s">
        <v>97</v>
      </c>
      <c r="H593" s="18">
        <v>57289.43</v>
      </c>
      <c r="I593" s="18">
        <v>2386.6999999999998</v>
      </c>
      <c r="J593" s="18">
        <v>50576.160000000003</v>
      </c>
      <c r="K593" s="104">
        <f t="shared" si="48"/>
        <v>110252.29000000001</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2900</v>
      </c>
      <c r="I598" s="18"/>
      <c r="J598" s="18"/>
      <c r="K598" s="104">
        <f t="shared" si="48"/>
        <v>2900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576787.54</v>
      </c>
      <c r="I599" s="108">
        <f>SUM(I592:I598)</f>
        <v>2386.6999999999998</v>
      </c>
      <c r="J599" s="108">
        <f>SUM(J592:J598)</f>
        <v>50576.160000000003</v>
      </c>
      <c r="K599" s="108">
        <f>SUM(K592:K598)</f>
        <v>629750.4</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282736.40000000002</v>
      </c>
      <c r="I605" s="18"/>
      <c r="J605" s="18"/>
      <c r="K605" s="104">
        <f>SUM(H605:J605)</f>
        <v>282736.40000000002</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282736.40000000002</v>
      </c>
      <c r="I606" s="108">
        <f>SUM(I603:I605)</f>
        <v>0</v>
      </c>
      <c r="J606" s="108">
        <f>SUM(J603:J605)</f>
        <v>0</v>
      </c>
      <c r="K606" s="108">
        <f>SUM(K603:K605)</f>
        <v>282736.40000000002</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2000702.67</v>
      </c>
      <c r="H618" s="109">
        <f>SUM(F52)</f>
        <v>2000702.67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25723.360000000001</v>
      </c>
      <c r="H619" s="109">
        <f>SUM(G52)</f>
        <v>25723.360000000001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164895.63</v>
      </c>
      <c r="H620" s="109">
        <f>SUM(H52)</f>
        <v>164895.63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32403</v>
      </c>
      <c r="H621" s="109">
        <f>SUM(I52)</f>
        <v>32403</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484750.79</v>
      </c>
      <c r="H622" s="109">
        <f>SUM(J52)</f>
        <v>484750.79000000004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1673757.5</v>
      </c>
      <c r="H623" s="109">
        <f>F477</f>
        <v>1673757.5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10960.14</v>
      </c>
      <c r="H624" s="109">
        <f>G477</f>
        <v>10960.140000000014</v>
      </c>
      <c r="I624" s="121" t="s">
        <v>102</v>
      </c>
      <c r="J624" s="109">
        <f t="shared" si="50"/>
        <v>-1.4551915228366852E-11</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429952.77</v>
      </c>
      <c r="H627" s="109">
        <f>J477</f>
        <v>429952.76999999996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16108000</v>
      </c>
      <c r="H628" s="104">
        <f>SUM(F469)</f>
        <v>16108000</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134639.19999999998</v>
      </c>
      <c r="H629" s="104">
        <f>SUM(G469)</f>
        <v>134639.20000000001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528381.28</v>
      </c>
      <c r="H630" s="104">
        <f>SUM(H469)</f>
        <v>528381.28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654798.02</v>
      </c>
      <c r="H631" s="104">
        <f>SUM(I469)</f>
        <v>654798.02</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50047.61</v>
      </c>
      <c r="H632" s="104">
        <f>SUM(J469)</f>
        <v>50047.61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15987069.480000002</v>
      </c>
      <c r="H633" s="104">
        <f>SUM(F473)</f>
        <v>15987069.48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528381.28000000014</v>
      </c>
      <c r="H634" s="104">
        <f>SUM(H473)</f>
        <v>528381.28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45484.4</v>
      </c>
      <c r="H635" s="104">
        <f>I370</f>
        <v>45484.4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123787.06000000001</v>
      </c>
      <c r="H636" s="104">
        <f>SUM(G473)</f>
        <v>123787.06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517344.51</v>
      </c>
      <c r="H637" s="104">
        <f>SUM(I473)</f>
        <v>517344.51</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50047.61</v>
      </c>
      <c r="H638" s="164">
        <f>SUM(J469)</f>
        <v>50047.61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54798.02</v>
      </c>
      <c r="H639" s="164">
        <f>SUM(J473)</f>
        <v>54798.02</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484750.79</v>
      </c>
      <c r="H640" s="104">
        <f>SUM(F462)</f>
        <v>484750.79000000004</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484750.79</v>
      </c>
      <c r="H643" s="104">
        <f>SUM(I462)</f>
        <v>484750.79000000004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47.61</v>
      </c>
      <c r="H645" s="104">
        <f>H409</f>
        <v>47.61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50047.61</v>
      </c>
      <c r="H647" s="104">
        <f>L409</f>
        <v>50047.61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629750.4</v>
      </c>
      <c r="H648" s="104">
        <f>L209+L227+L245</f>
        <v>629750.4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282736.40000000002</v>
      </c>
      <c r="H649" s="104">
        <f>(J258+J339)-(J256+J337)</f>
        <v>282736.40000000002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576787.54</v>
      </c>
      <c r="H650" s="104">
        <f>H599</f>
        <v>576787.54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2386.6999999999998</v>
      </c>
      <c r="H651" s="104">
        <f>I599</f>
        <v>2386.6999999999998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50576.160000000003</v>
      </c>
      <c r="H652" s="104">
        <f>J599</f>
        <v>50576.160000000003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40004.400000000001</v>
      </c>
      <c r="H653" s="104">
        <f>K264+K346</f>
        <v>40004.400000000001</v>
      </c>
      <c r="I653" s="140" t="s">
        <v>397</v>
      </c>
      <c r="J653" s="109">
        <f t="shared" si="50"/>
        <v>0</v>
      </c>
      <c r="K653" s="85"/>
      <c r="L653" s="88"/>
      <c r="M653" s="8"/>
    </row>
    <row r="654" spans="1:13" s="3" customFormat="1" ht="12.2" customHeight="1" x14ac:dyDescent="0.15">
      <c r="A654" s="22"/>
      <c r="B654" s="105"/>
      <c r="C654" s="105"/>
      <c r="D654" s="105"/>
      <c r="E654" s="105"/>
      <c r="F654" s="120" t="s">
        <v>666</v>
      </c>
      <c r="G654" s="109" t="str">
        <f>H180</f>
        <v xml:space="preserve"> </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600000</v>
      </c>
      <c r="H655" s="104">
        <f>K266+K347</f>
        <v>600000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1" t="s">
        <v>1624</v>
      </c>
      <c r="F660" s="14" t="s">
        <v>286</v>
      </c>
      <c r="G660" s="13"/>
      <c r="H660" s="13"/>
      <c r="I660" s="13"/>
      <c r="J660" s="13"/>
      <c r="K660" s="13"/>
      <c r="L660" s="13"/>
      <c r="M660" s="9"/>
    </row>
    <row r="661" spans="1:13" s="3" customFormat="1" ht="12.2" customHeight="1" x14ac:dyDescent="0.15">
      <c r="A661" s="1" t="s">
        <v>126</v>
      </c>
      <c r="F661" s="19">
        <f>(L212+L291+L359)</f>
        <v>7997291.6900000013</v>
      </c>
      <c r="G661" s="19">
        <f>(L230+L310+L360)</f>
        <v>2564646.5900000003</v>
      </c>
      <c r="H661" s="19">
        <f>(L248+L329+L361)</f>
        <v>5298485.7200000007</v>
      </c>
      <c r="I661" s="19">
        <f>SUM(F661:H661)</f>
        <v>15860424.000000002</v>
      </c>
      <c r="J661" s="13"/>
      <c r="K661" s="13"/>
      <c r="L661" s="13"/>
      <c r="M661" s="9"/>
    </row>
    <row r="662" spans="1:13" s="3" customFormat="1" ht="12.2" customHeight="1" x14ac:dyDescent="0.2">
      <c r="A662" s="1" t="s">
        <v>127</v>
      </c>
      <c r="F662" s="19">
        <f>(L359/IF(SUM(L359:L361)=0,1,SUM(L359:L361))*(SUM(G97:G110)))</f>
        <v>491.61</v>
      </c>
      <c r="G662" s="19">
        <f>(L360/IF(SUM(L359:L361)=0,1,SUM(L359:L361))*(SUM(G97:G110)))</f>
        <v>0</v>
      </c>
      <c r="H662" s="19">
        <f>(L361/IF(SUM(L359:L361)=0,1,SUM(L359:L361))*(SUM(G97:G110)))</f>
        <v>0</v>
      </c>
      <c r="I662" s="19">
        <f>SUM(F662:H662)</f>
        <v>491.61</v>
      </c>
      <c r="J662"/>
      <c r="K662" s="13"/>
      <c r="L662" s="13"/>
      <c r="M662" s="8"/>
    </row>
    <row r="663" spans="1:13" s="3" customFormat="1" ht="12.2" customHeight="1" x14ac:dyDescent="0.2">
      <c r="A663" s="1" t="s">
        <v>128</v>
      </c>
      <c r="F663" s="19">
        <f>(L209+L288)-(J209+J288)</f>
        <v>576787.54</v>
      </c>
      <c r="G663" s="19">
        <f>(L227+L307)-(J227+J307)</f>
        <v>2386.6999999999998</v>
      </c>
      <c r="H663" s="19">
        <f>(L245+L326)-(J245+J326)</f>
        <v>50576.160000000003</v>
      </c>
      <c r="I663" s="19">
        <f>SUM(F663:H663)</f>
        <v>629750.4</v>
      </c>
      <c r="J663"/>
      <c r="K663" s="13"/>
      <c r="L663" s="13"/>
      <c r="M663" s="9"/>
    </row>
    <row r="664" spans="1:13" s="3" customFormat="1" ht="12.2" customHeight="1" x14ac:dyDescent="0.15">
      <c r="A664" s="198" t="s">
        <v>129</v>
      </c>
      <c r="B664" s="169"/>
      <c r="C664" s="169"/>
      <c r="D664" s="169"/>
      <c r="E664" s="169"/>
      <c r="F664" s="199">
        <f>SUM(F576:F588)+SUM(H603:H605)+SUM(L612)</f>
        <v>443795.76</v>
      </c>
      <c r="G664" s="199">
        <f>SUM(G576:G588)+SUM(I603:I605)+L613</f>
        <v>2525791.89</v>
      </c>
      <c r="H664" s="199">
        <f>SUM(H576:H588)+SUM(J603:J605)+L614</f>
        <v>5089967.9800000004</v>
      </c>
      <c r="I664" s="19">
        <f>SUM(F664:H664)</f>
        <v>8059555.6300000008</v>
      </c>
      <c r="J664" s="13"/>
      <c r="K664" s="13"/>
      <c r="L664" s="13"/>
      <c r="M664" s="9"/>
    </row>
    <row r="665" spans="1:13" s="3" customFormat="1" ht="12.2" customHeight="1" x14ac:dyDescent="0.15">
      <c r="A665" s="1" t="s">
        <v>130</v>
      </c>
      <c r="F665" s="19">
        <f>F661-SUM(F662:F664)</f>
        <v>6976216.7800000012</v>
      </c>
      <c r="G665" s="19">
        <f>G661-SUM(G662:G664)</f>
        <v>36468</v>
      </c>
      <c r="H665" s="19">
        <f>H661-SUM(H662:H664)</f>
        <v>157941.58000000007</v>
      </c>
      <c r="I665" s="19">
        <f>I661-SUM(I662:I664)</f>
        <v>7170626.3600000013</v>
      </c>
      <c r="J665" s="13"/>
      <c r="K665" s="13"/>
      <c r="L665" s="13"/>
      <c r="M665" s="8"/>
    </row>
    <row r="666" spans="1:13" s="3" customFormat="1" ht="12.2" customHeight="1" x14ac:dyDescent="0.25">
      <c r="A666" s="1" t="s">
        <v>131</v>
      </c>
      <c r="F666" s="391">
        <v>483.23</v>
      </c>
      <c r="G666" s="391">
        <v>0</v>
      </c>
      <c r="H666" s="391">
        <v>0</v>
      </c>
      <c r="I666" s="19">
        <f>SUM(F666:H666)</f>
        <v>483.23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14436.64</v>
      </c>
      <c r="G668" s="19" t="e">
        <f>ROUND(G665/G666,2)</f>
        <v>#DIV/0!</v>
      </c>
      <c r="H668" s="19" t="e">
        <f>ROUND(H665/H666,2)</f>
        <v>#DIV/0!</v>
      </c>
      <c r="I668" s="19">
        <f>ROUND(I665/I666,2)</f>
        <v>14838.95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-36468</v>
      </c>
      <c r="H670" s="18">
        <v>-157941.57999999999</v>
      </c>
      <c r="I670" s="19">
        <f>SUM(F670:H670)</f>
        <v>-194409.58</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14436.64</v>
      </c>
      <c r="G673" s="19" t="e">
        <f>ROUND((G665+G670)/(G666+G671),2)</f>
        <v>#DIV/0!</v>
      </c>
      <c r="H673" s="19" t="e">
        <f>ROUND((H665+H670)/(H666+H671),2)</f>
        <v>#DIV/0!</v>
      </c>
      <c r="I673" s="19">
        <f>ROUND((I665+I670)/(I666+I671),2)</f>
        <v>14436.64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2" sqref="E22"/>
    </sheetView>
  </sheetViews>
  <sheetFormatPr defaultRowHeight="15" x14ac:dyDescent="0.25"/>
  <cols>
    <col min="1" max="2" width="9.33203125" style="339"/>
    <col min="3" max="3" width="154.5" style="339" customWidth="1"/>
    <col min="4" max="4" width="9.33203125" style="339"/>
    <col min="5" max="5" width="14.1640625" style="339" customWidth="1"/>
    <col min="6" max="7" width="9.33203125" style="339"/>
    <col min="8" max="8" width="23.33203125" style="339" customWidth="1"/>
    <col min="9" max="9" width="14.33203125" style="339" customWidth="1"/>
    <col min="10" max="16384" width="9.33203125" style="339"/>
  </cols>
  <sheetData>
    <row r="2" spans="2:6" x14ac:dyDescent="0.25">
      <c r="C2" s="359" t="s">
        <v>1669</v>
      </c>
      <c r="D2" s="359"/>
      <c r="E2" s="359"/>
    </row>
    <row r="3" spans="2:6" x14ac:dyDescent="0.25">
      <c r="C3" s="355"/>
    </row>
    <row r="5" spans="2:6" x14ac:dyDescent="0.25">
      <c r="B5" s="343" t="s">
        <v>1645</v>
      </c>
      <c r="C5" s="343"/>
      <c r="D5" s="343" t="s">
        <v>1646</v>
      </c>
      <c r="E5" s="344" t="s">
        <v>1647</v>
      </c>
      <c r="F5" s="345"/>
    </row>
    <row r="6" spans="2:6" x14ac:dyDescent="0.25">
      <c r="B6" s="345"/>
      <c r="C6" s="345"/>
      <c r="D6" s="345"/>
      <c r="E6" s="345"/>
      <c r="F6" s="345"/>
    </row>
    <row r="7" spans="2:6" x14ac:dyDescent="0.25">
      <c r="B7" s="345"/>
      <c r="C7" s="345" t="s">
        <v>1648</v>
      </c>
      <c r="D7" s="345" t="s">
        <v>1649</v>
      </c>
      <c r="E7" s="342">
        <f>'DOE25'!F162+'DOE25'!H162</f>
        <v>24579.49</v>
      </c>
      <c r="F7" s="345"/>
    </row>
    <row r="8" spans="2:6" x14ac:dyDescent="0.25">
      <c r="B8" s="345"/>
      <c r="C8" s="345"/>
      <c r="D8" s="345"/>
      <c r="E8" s="345"/>
      <c r="F8" s="345"/>
    </row>
    <row r="9" spans="2:6" x14ac:dyDescent="0.25">
      <c r="B9" s="345"/>
      <c r="C9" s="345" t="s">
        <v>1650</v>
      </c>
      <c r="D9" s="345" t="s">
        <v>1651</v>
      </c>
      <c r="E9" s="340"/>
      <c r="F9" s="345"/>
    </row>
    <row r="10" spans="2:6" x14ac:dyDescent="0.25">
      <c r="B10" s="345"/>
      <c r="C10" s="345"/>
      <c r="D10" s="345"/>
      <c r="E10" s="345"/>
      <c r="F10" s="345"/>
    </row>
    <row r="11" spans="2:6" x14ac:dyDescent="0.25">
      <c r="B11" s="345"/>
      <c r="C11" s="345" t="s">
        <v>1652</v>
      </c>
      <c r="D11" s="345" t="s">
        <v>1653</v>
      </c>
      <c r="E11" s="340"/>
      <c r="F11" s="345"/>
    </row>
    <row r="12" spans="2:6" x14ac:dyDescent="0.25">
      <c r="B12" s="345"/>
      <c r="C12" s="345"/>
      <c r="D12" s="345"/>
      <c r="E12" s="345"/>
      <c r="F12" s="345"/>
    </row>
    <row r="13" spans="2:6" x14ac:dyDescent="0.25">
      <c r="B13" s="345"/>
      <c r="C13" s="345" t="s">
        <v>1654</v>
      </c>
      <c r="D13" s="345" t="s">
        <v>1655</v>
      </c>
      <c r="E13" s="340"/>
      <c r="F13" s="345"/>
    </row>
    <row r="14" spans="2:6" x14ac:dyDescent="0.25">
      <c r="B14" s="345"/>
      <c r="C14" s="345"/>
      <c r="D14" s="345"/>
      <c r="E14" s="345"/>
      <c r="F14" s="345"/>
    </row>
    <row r="15" spans="2:6" x14ac:dyDescent="0.25">
      <c r="B15" s="345"/>
      <c r="C15" s="345" t="s">
        <v>1656</v>
      </c>
      <c r="D15" s="345" t="s">
        <v>1657</v>
      </c>
      <c r="E15" s="340"/>
      <c r="F15" s="345"/>
    </row>
    <row r="16" spans="2:6" x14ac:dyDescent="0.25">
      <c r="B16" s="345"/>
      <c r="C16" s="345"/>
      <c r="D16" s="345"/>
      <c r="E16" s="345"/>
      <c r="F16" s="345"/>
    </row>
    <row r="17" spans="2:8" x14ac:dyDescent="0.25">
      <c r="B17" s="345"/>
      <c r="C17" s="345" t="s">
        <v>1658</v>
      </c>
      <c r="D17" s="346">
        <v>21.018999999999998</v>
      </c>
      <c r="E17" s="340">
        <v>260582</v>
      </c>
      <c r="F17" s="345"/>
    </row>
    <row r="18" spans="2:8" x14ac:dyDescent="0.25">
      <c r="B18" s="345"/>
      <c r="C18" s="345"/>
      <c r="D18" s="345"/>
      <c r="E18" s="345"/>
      <c r="F18" s="345"/>
    </row>
    <row r="20" spans="2:8" x14ac:dyDescent="0.25">
      <c r="B20" s="343" t="s">
        <v>1659</v>
      </c>
      <c r="C20" s="343"/>
      <c r="D20" s="343"/>
      <c r="E20" s="344" t="s">
        <v>1647</v>
      </c>
      <c r="F20" s="345"/>
    </row>
    <row r="21" spans="2:8" x14ac:dyDescent="0.25">
      <c r="B21" s="345"/>
      <c r="C21" s="345"/>
      <c r="D21" s="345"/>
      <c r="E21" s="345"/>
      <c r="F21" s="345"/>
    </row>
    <row r="22" spans="2:8" ht="27" customHeight="1" x14ac:dyDescent="0.25">
      <c r="B22" s="345"/>
      <c r="C22" s="347" t="s">
        <v>1660</v>
      </c>
      <c r="D22" s="345"/>
      <c r="E22" s="340">
        <v>7194.49</v>
      </c>
      <c r="F22" s="345"/>
    </row>
    <row r="23" spans="2:8" x14ac:dyDescent="0.25">
      <c r="B23" s="345"/>
      <c r="C23" s="345"/>
      <c r="D23" s="345"/>
      <c r="E23" s="345"/>
      <c r="F23" s="345"/>
    </row>
    <row r="24" spans="2:8" ht="26.25" customHeight="1" x14ac:dyDescent="0.25">
      <c r="B24" s="345"/>
      <c r="C24" s="347" t="s">
        <v>1661</v>
      </c>
      <c r="D24" s="345"/>
      <c r="E24" s="340">
        <v>0</v>
      </c>
      <c r="F24" s="345"/>
    </row>
    <row r="25" spans="2:8" ht="18" x14ac:dyDescent="0.25">
      <c r="B25" s="345"/>
      <c r="C25" s="348"/>
      <c r="D25" s="345"/>
      <c r="E25" s="345"/>
      <c r="F25" s="345"/>
    </row>
    <row r="26" spans="2:8" ht="27.75" customHeight="1" x14ac:dyDescent="0.25">
      <c r="B26" s="345"/>
      <c r="C26" s="347" t="s">
        <v>1662</v>
      </c>
      <c r="D26" s="345"/>
      <c r="E26" s="340">
        <v>7194.49</v>
      </c>
      <c r="F26" s="345"/>
    </row>
    <row r="27" spans="2:8" x14ac:dyDescent="0.25">
      <c r="B27" s="345"/>
      <c r="C27" s="347"/>
      <c r="D27" s="345"/>
      <c r="E27" s="345"/>
      <c r="F27" s="345"/>
    </row>
    <row r="28" spans="2:8" ht="15.75" customHeight="1" x14ac:dyDescent="0.25">
      <c r="B28" s="345"/>
      <c r="C28" s="347" t="s">
        <v>1663</v>
      </c>
      <c r="D28" s="345"/>
      <c r="E28" s="341">
        <v>17385</v>
      </c>
      <c r="F28" s="345"/>
    </row>
    <row r="29" spans="2:8" x14ac:dyDescent="0.25">
      <c r="B29" s="345"/>
      <c r="C29" s="345"/>
      <c r="D29" s="345"/>
      <c r="E29" s="345"/>
      <c r="F29" s="345"/>
    </row>
    <row r="30" spans="2:8" ht="16.5" customHeight="1" x14ac:dyDescent="0.25">
      <c r="B30" s="345"/>
      <c r="C30" s="347" t="s">
        <v>1664</v>
      </c>
      <c r="D30" s="345"/>
      <c r="E30" s="340">
        <v>0</v>
      </c>
      <c r="F30" s="345"/>
    </row>
    <row r="31" spans="2:8" x14ac:dyDescent="0.25">
      <c r="B31" s="345"/>
      <c r="C31" s="345"/>
      <c r="D31" s="345"/>
      <c r="E31" s="345"/>
      <c r="F31" s="345"/>
      <c r="H31" s="357" t="str">
        <f>IF(SUM(E7:E17)=(SUM(E22:E30)),"","Revenues and Expenditures do not match!!. Please correct.")</f>
        <v>Revenues and Expenditures do not match!!. Please correct.</v>
      </c>
    </row>
    <row r="33" spans="2:3" x14ac:dyDescent="0.25">
      <c r="B33" s="354" t="s">
        <v>1670</v>
      </c>
      <c r="C33" s="356"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7"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1" t="str">
        <f>'DOE25'!A2</f>
        <v>NEW BOSTON SCHOOL DISTRICT</v>
      </c>
      <c r="C5" s="362"/>
      <c r="D5" s="362"/>
      <c r="E5" s="362"/>
      <c r="F5" s="362"/>
    </row>
    <row r="8" spans="1:9" ht="18" x14ac:dyDescent="0.25">
      <c r="A8" s="317" t="s">
        <v>1576</v>
      </c>
      <c r="F8" s="324" t="s">
        <v>1594</v>
      </c>
    </row>
    <row r="9" spans="1:9" ht="15" x14ac:dyDescent="0.2">
      <c r="A9" s="315" t="s">
        <v>1577</v>
      </c>
      <c r="B9" s="318">
        <f>'DOE25'!G97</f>
        <v>491.61</v>
      </c>
      <c r="F9" s="315" t="s">
        <v>1590</v>
      </c>
    </row>
    <row r="10" spans="1:9" ht="15" x14ac:dyDescent="0.2">
      <c r="A10" s="315" t="s">
        <v>1578</v>
      </c>
      <c r="B10" s="318">
        <f>'DOE25'!G112-'DOE25'!G97</f>
        <v>0</v>
      </c>
      <c r="F10" s="315" t="s">
        <v>1591</v>
      </c>
    </row>
    <row r="11" spans="1:9" ht="15" x14ac:dyDescent="0.2">
      <c r="A11" s="315" t="s">
        <v>1579</v>
      </c>
      <c r="B11" s="318">
        <f>'DOE25'!G140</f>
        <v>2370.0100000000002</v>
      </c>
      <c r="F11" s="315" t="s">
        <v>1592</v>
      </c>
    </row>
    <row r="12" spans="1:9" ht="15" x14ac:dyDescent="0.2">
      <c r="A12" s="315" t="s">
        <v>1580</v>
      </c>
      <c r="B12" s="318">
        <f>'DOE25'!G170</f>
        <v>91773.18</v>
      </c>
      <c r="F12" s="315" t="s">
        <v>1593</v>
      </c>
    </row>
    <row r="13" spans="1:9" ht="15" x14ac:dyDescent="0.2">
      <c r="A13" s="315" t="s">
        <v>1581</v>
      </c>
      <c r="B13" s="318">
        <f>'DOE25'!G193-'DOE25'!G180</f>
        <v>0</v>
      </c>
      <c r="F13" s="315" t="s">
        <v>1603</v>
      </c>
    </row>
    <row r="14" spans="1:9" ht="18" x14ac:dyDescent="0.25">
      <c r="A14" s="317" t="s">
        <v>732</v>
      </c>
      <c r="B14" s="319">
        <f>SUM(B9:B13)</f>
        <v>94634.799999999988</v>
      </c>
    </row>
    <row r="16" spans="1:9" ht="18" x14ac:dyDescent="0.25">
      <c r="A16" s="317" t="s">
        <v>786</v>
      </c>
      <c r="F16" s="324" t="s">
        <v>1595</v>
      </c>
    </row>
    <row r="17" spans="1:6" ht="15" x14ac:dyDescent="0.2">
      <c r="A17" s="315" t="s">
        <v>1582</v>
      </c>
      <c r="B17" s="318">
        <f>'DOE25'!L363-'DOE25'!L362</f>
        <v>123787.06000000001</v>
      </c>
      <c r="F17" s="315" t="s">
        <v>1596</v>
      </c>
    </row>
    <row r="18" spans="1:6" ht="15" x14ac:dyDescent="0.2">
      <c r="A18" s="315" t="s">
        <v>1583</v>
      </c>
      <c r="B18" s="328"/>
      <c r="F18" s="324" t="s">
        <v>1620</v>
      </c>
    </row>
    <row r="19" spans="1:6" ht="18" x14ac:dyDescent="0.25">
      <c r="A19" s="317" t="s">
        <v>725</v>
      </c>
      <c r="B19" s="319">
        <f>SUM(B17:B18)</f>
        <v>123787.06000000001</v>
      </c>
    </row>
    <row r="21" spans="1:6" ht="18.75" thickBot="1" x14ac:dyDescent="0.3">
      <c r="A21" s="317" t="s">
        <v>1584</v>
      </c>
    </row>
    <row r="22" spans="1:6" ht="18.75" thickTop="1" x14ac:dyDescent="0.25">
      <c r="A22" s="317" t="s">
        <v>1585</v>
      </c>
      <c r="B22" s="323">
        <f>B14-B19</f>
        <v>-29152.260000000024</v>
      </c>
      <c r="F22" s="315" t="s">
        <v>1597</v>
      </c>
    </row>
    <row r="26" spans="1:6" ht="18" x14ac:dyDescent="0.25">
      <c r="A26" s="317" t="s">
        <v>186</v>
      </c>
    </row>
    <row r="27" spans="1:6" ht="15" x14ac:dyDescent="0.2">
      <c r="A27" s="315" t="s">
        <v>1586</v>
      </c>
      <c r="B27" s="318">
        <f>'DOE25'!G180</f>
        <v>40004.400000000001</v>
      </c>
      <c r="F27" s="315" t="s">
        <v>1598</v>
      </c>
    </row>
    <row r="28" spans="1:6" ht="15" x14ac:dyDescent="0.2">
      <c r="A28" s="315" t="s">
        <v>1588</v>
      </c>
      <c r="B28" s="318">
        <f>'DOE25'!L362</f>
        <v>0</v>
      </c>
      <c r="F28" s="315" t="s">
        <v>1599</v>
      </c>
    </row>
    <row r="31" spans="1:6" ht="15" x14ac:dyDescent="0.2">
      <c r="A31" s="315" t="s">
        <v>1628</v>
      </c>
      <c r="B31" s="318">
        <f>'DOE25'!G466</f>
        <v>108</v>
      </c>
      <c r="F31" s="315" t="s">
        <v>1600</v>
      </c>
    </row>
    <row r="33" spans="1:6" ht="15" x14ac:dyDescent="0.2">
      <c r="A33" s="315" t="s">
        <v>1629</v>
      </c>
      <c r="B33" s="318">
        <f>'DOE25'!G477</f>
        <v>10960.140000000014</v>
      </c>
      <c r="F33" s="315" t="s">
        <v>1601</v>
      </c>
    </row>
    <row r="36" spans="1:6" ht="15.75" x14ac:dyDescent="0.25">
      <c r="A36" s="315" t="s">
        <v>1587</v>
      </c>
      <c r="B36" s="358">
        <v>14012</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B37" sqref="B3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NEW BOSTON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1916692.38</v>
      </c>
      <c r="C9" s="229">
        <f>'DOE25'!G198+'DOE25'!G216+'DOE25'!G234+'DOE25'!G277+'DOE25'!G296+'DOE25'!G315</f>
        <v>939435.39000000013</v>
      </c>
    </row>
    <row r="10" spans="1:3" x14ac:dyDescent="0.2">
      <c r="A10" t="s">
        <v>775</v>
      </c>
      <c r="B10" s="240">
        <v>1820030.75</v>
      </c>
      <c r="C10" s="240">
        <v>892058.27459816099</v>
      </c>
    </row>
    <row r="11" spans="1:3" x14ac:dyDescent="0.2">
      <c r="A11" t="s">
        <v>776</v>
      </c>
      <c r="B11" s="240">
        <v>35367.300000000003</v>
      </c>
      <c r="C11" s="240">
        <v>17334.70306212988</v>
      </c>
    </row>
    <row r="12" spans="1:3" x14ac:dyDescent="0.2">
      <c r="A12" t="s">
        <v>777</v>
      </c>
      <c r="B12" s="240">
        <v>61294.33</v>
      </c>
      <c r="C12" s="240">
        <v>30042.412339709259</v>
      </c>
    </row>
    <row r="13" spans="1:3" x14ac:dyDescent="0.2">
      <c r="A13" t="str">
        <f>IF(B9=B13,IF(C9=C13,"Check Total OK","Check Total Error"),"Check Total Error")</f>
        <v>Check Total OK</v>
      </c>
      <c r="B13" s="231">
        <f>SUM(B10:B12)</f>
        <v>1916692.3800000001</v>
      </c>
      <c r="C13" s="231">
        <f>SUM(C10:C12)</f>
        <v>939435.39000000013</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859188.36</v>
      </c>
      <c r="C18" s="229">
        <f>'DOE25'!G199+'DOE25'!G217+'DOE25'!G235+'DOE25'!G278+'DOE25'!G297+'DOE25'!G316</f>
        <v>477028.42</v>
      </c>
    </row>
    <row r="19" spans="1:3" x14ac:dyDescent="0.2">
      <c r="A19" t="s">
        <v>775</v>
      </c>
      <c r="B19" s="240">
        <v>468028.35</v>
      </c>
      <c r="C19" s="240">
        <v>259853.17621820088</v>
      </c>
    </row>
    <row r="20" spans="1:3" x14ac:dyDescent="0.2">
      <c r="A20" t="s">
        <v>776</v>
      </c>
      <c r="B20" s="240">
        <v>391160.01</v>
      </c>
      <c r="C20" s="240">
        <v>217175.24378179919</v>
      </c>
    </row>
    <row r="21" spans="1:3" x14ac:dyDescent="0.2">
      <c r="A21" t="s">
        <v>777</v>
      </c>
      <c r="B21" s="240"/>
      <c r="C21" s="240"/>
    </row>
    <row r="22" spans="1:3" x14ac:dyDescent="0.2">
      <c r="A22" t="str">
        <f>IF(B18=B22,IF(C18=C22,"Check Total OK","Check Total Error"),"Check Total Error")</f>
        <v>Check Total OK</v>
      </c>
      <c r="B22" s="231">
        <f>SUM(B19:B21)</f>
        <v>859188.36</v>
      </c>
      <c r="C22" s="231">
        <f>SUM(C19:C21)</f>
        <v>477028.42000000004</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55758.75</v>
      </c>
      <c r="C36" s="235">
        <f>'DOE25'!G201+'DOE25'!G219+'DOE25'!G237+'DOE25'!G280+'DOE25'!G299+'DOE25'!G318</f>
        <v>12419.880000000001</v>
      </c>
    </row>
    <row r="37" spans="1:3" x14ac:dyDescent="0.2">
      <c r="A37" t="s">
        <v>775</v>
      </c>
      <c r="B37" s="240">
        <v>51402.75</v>
      </c>
      <c r="C37" s="240">
        <v>11449.61080852781</v>
      </c>
    </row>
    <row r="38" spans="1:3" x14ac:dyDescent="0.2">
      <c r="A38" t="s">
        <v>776</v>
      </c>
      <c r="B38" s="240">
        <v>4356</v>
      </c>
      <c r="C38" s="240">
        <v>970.26919147219053</v>
      </c>
    </row>
    <row r="39" spans="1:3" x14ac:dyDescent="0.2">
      <c r="A39" t="s">
        <v>777</v>
      </c>
      <c r="B39" s="240"/>
      <c r="C39" s="240"/>
    </row>
    <row r="40" spans="1:3" x14ac:dyDescent="0.2">
      <c r="A40" t="str">
        <f>IF(B36=B40,IF(C36=C40,"Check Total OK","Check Total Error"),"Check Total Error")</f>
        <v>Check Total OK</v>
      </c>
      <c r="B40" s="231">
        <f>SUM(B37:B39)</f>
        <v>55758.75</v>
      </c>
      <c r="C40" s="231">
        <f>SUM(C37:C39)</f>
        <v>12419.880000000001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20" zoomScaleNormal="120" workbookViewId="0">
      <pane ySplit="4" topLeftCell="A32" activePane="bottomLeft" state="frozen"/>
      <selection activeCell="F46" sqref="F46"/>
      <selection pane="bottomLeft" activeCell="E41" sqref="E4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NEW BOSTON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12275357.73</v>
      </c>
      <c r="D5" s="20">
        <f>SUM('DOE25'!L198:L201)+SUM('DOE25'!L216:L219)+SUM('DOE25'!L234:L237)-F5-G5-H5</f>
        <v>12198944.07</v>
      </c>
      <c r="E5" s="243"/>
      <c r="F5" s="244">
        <v>0</v>
      </c>
      <c r="G5" s="53">
        <f>SUM('DOE25'!J198:J201)+SUM('DOE25'!J216:J219)+SUM('DOE25'!J234:J237)</f>
        <v>76413.66</v>
      </c>
      <c r="H5" s="53">
        <f>SUM('DOE25'!K198:K201)+SUM('DOE25'!K216:K219)+SUM('DOE25'!K234:K237)</f>
        <v>0</v>
      </c>
      <c r="I5" s="254"/>
    </row>
    <row r="6" spans="1:9" x14ac:dyDescent="0.2">
      <c r="A6" s="32">
        <v>2100</v>
      </c>
      <c r="B6" t="s">
        <v>796</v>
      </c>
      <c r="C6" s="273">
        <f t="shared" si="0"/>
        <v>665379.63000000012</v>
      </c>
      <c r="D6" s="20">
        <f>'DOE25'!L203+'DOE25'!L221+'DOE25'!L239-F6-G6-H6</f>
        <v>606973.06000000017</v>
      </c>
      <c r="E6" s="243"/>
      <c r="F6" s="244">
        <v>58406.57</v>
      </c>
      <c r="G6" s="53">
        <f>'DOE25'!J203+'DOE25'!J221+'DOE25'!J239</f>
        <v>0</v>
      </c>
      <c r="H6" s="53">
        <f>'DOE25'!K203+'DOE25'!K221+'DOE25'!K239</f>
        <v>0</v>
      </c>
      <c r="I6" s="254"/>
    </row>
    <row r="7" spans="1:9" x14ac:dyDescent="0.2">
      <c r="A7" s="32">
        <v>2200</v>
      </c>
      <c r="B7" t="s">
        <v>821</v>
      </c>
      <c r="C7" s="273">
        <f t="shared" si="0"/>
        <v>216336.6</v>
      </c>
      <c r="D7" s="20">
        <f>'DOE25'!L204+'DOE25'!L222+'DOE25'!L240-F7-G7-H7</f>
        <v>216113.6</v>
      </c>
      <c r="E7" s="243"/>
      <c r="F7" s="244"/>
      <c r="G7" s="53">
        <f>'DOE25'!J204+'DOE25'!J222+'DOE25'!J240</f>
        <v>0</v>
      </c>
      <c r="H7" s="53">
        <f>'DOE25'!K204+'DOE25'!K222+'DOE25'!K240</f>
        <v>223</v>
      </c>
      <c r="I7" s="254"/>
    </row>
    <row r="8" spans="1:9" x14ac:dyDescent="0.2">
      <c r="A8" s="32">
        <v>2300</v>
      </c>
      <c r="B8" t="s">
        <v>797</v>
      </c>
      <c r="C8" s="273">
        <f t="shared" si="0"/>
        <v>404684.52999999997</v>
      </c>
      <c r="D8" s="243"/>
      <c r="E8" s="20">
        <f>'DOE25'!L205+'DOE25'!L223+'DOE25'!L241-F8-G8-H8-D9-D11</f>
        <v>397580.93</v>
      </c>
      <c r="F8" s="244"/>
      <c r="G8" s="53">
        <f>'DOE25'!J205+'DOE25'!J223+'DOE25'!J241</f>
        <v>0</v>
      </c>
      <c r="H8" s="53">
        <f>'DOE25'!K205+'DOE25'!K223+'DOE25'!K241</f>
        <v>7103.6</v>
      </c>
      <c r="I8" s="254"/>
    </row>
    <row r="9" spans="1:9" ht="14.25" x14ac:dyDescent="0.2">
      <c r="A9" s="32">
        <v>2310</v>
      </c>
      <c r="B9" s="185" t="s">
        <v>888</v>
      </c>
      <c r="C9" s="273">
        <f t="shared" si="0"/>
        <v>17868.919999999998</v>
      </c>
      <c r="D9" s="244">
        <v>17868.919999999998</v>
      </c>
      <c r="E9" s="243"/>
      <c r="F9" s="251"/>
      <c r="G9" s="251"/>
      <c r="H9" s="251"/>
      <c r="I9" s="254"/>
    </row>
    <row r="10" spans="1:9" ht="14.25" x14ac:dyDescent="0.2">
      <c r="A10" s="32">
        <v>2317</v>
      </c>
      <c r="B10" s="185" t="s">
        <v>889</v>
      </c>
      <c r="C10" s="273">
        <f t="shared" si="0"/>
        <v>8840</v>
      </c>
      <c r="D10" s="243"/>
      <c r="E10" s="244">
        <v>8840</v>
      </c>
      <c r="F10" s="251"/>
      <c r="G10" s="251"/>
      <c r="H10" s="251"/>
      <c r="I10" s="254"/>
    </row>
    <row r="11" spans="1:9" ht="14.25" x14ac:dyDescent="0.2">
      <c r="A11" s="32">
        <v>2321</v>
      </c>
      <c r="B11" s="185" t="s">
        <v>890</v>
      </c>
      <c r="C11" s="273">
        <f t="shared" si="0"/>
        <v>117827</v>
      </c>
      <c r="D11" s="244">
        <v>117827</v>
      </c>
      <c r="E11" s="243"/>
      <c r="F11" s="251"/>
      <c r="G11" s="251"/>
      <c r="H11" s="251"/>
      <c r="I11" s="254"/>
    </row>
    <row r="12" spans="1:9" x14ac:dyDescent="0.2">
      <c r="A12" s="32">
        <v>2400</v>
      </c>
      <c r="B12" t="s">
        <v>711</v>
      </c>
      <c r="C12" s="273">
        <f t="shared" si="0"/>
        <v>488233.86</v>
      </c>
      <c r="D12" s="20">
        <f>'DOE25'!L206+'DOE25'!L224+'DOE25'!L242-F12-G12-H12</f>
        <v>488083.86</v>
      </c>
      <c r="E12" s="243"/>
      <c r="F12" s="244"/>
      <c r="G12" s="53">
        <f>'DOE25'!J206+'DOE25'!J224+'DOE25'!J242</f>
        <v>0</v>
      </c>
      <c r="H12" s="53">
        <f>'DOE25'!K206+'DOE25'!K224+'DOE25'!K242</f>
        <v>150</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481626.41</v>
      </c>
      <c r="D14" s="20">
        <f>'DOE25'!L208+'DOE25'!L226+'DOE25'!L244-F14-G14-H14</f>
        <v>478885.79</v>
      </c>
      <c r="E14" s="243"/>
      <c r="F14" s="244"/>
      <c r="G14" s="53">
        <f>'DOE25'!J208+'DOE25'!J226+'DOE25'!J244</f>
        <v>2740.62</v>
      </c>
      <c r="H14" s="53">
        <f>'DOE25'!K208+'DOE25'!K226+'DOE25'!K244</f>
        <v>0</v>
      </c>
      <c r="I14" s="254"/>
    </row>
    <row r="15" spans="1:9" x14ac:dyDescent="0.2">
      <c r="A15" s="32">
        <v>2700</v>
      </c>
      <c r="B15" t="s">
        <v>799</v>
      </c>
      <c r="C15" s="273">
        <f t="shared" si="0"/>
        <v>629750.4</v>
      </c>
      <c r="D15" s="20">
        <f>'DOE25'!L209+'DOE25'!L227+'DOE25'!L245-F15-G15-H15</f>
        <v>21915</v>
      </c>
      <c r="E15" s="243"/>
      <c r="F15" s="244">
        <v>604750.4</v>
      </c>
      <c r="G15" s="53">
        <f>'DOE25'!J209+'DOE25'!J227+'DOE25'!J245</f>
        <v>0</v>
      </c>
      <c r="H15" s="53">
        <f>'DOE25'!K209+'DOE25'!K227+'DOE25'!K245</f>
        <v>3085</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88782</v>
      </c>
      <c r="D22" s="243"/>
      <c r="E22" s="243"/>
      <c r="F22" s="243"/>
      <c r="G22" s="53">
        <f>'DOE25'!L256+'DOE25'!L337</f>
        <v>88782</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83091.810000000012</v>
      </c>
      <c r="D29" s="281">
        <f>'DOE25'!L359+'DOE25'!L360+'DOE25'!L361-'DOE25'!I368-F29-G29-H29</f>
        <v>65634.950000000012</v>
      </c>
      <c r="E29" s="243"/>
      <c r="F29" s="244"/>
      <c r="G29" s="53">
        <f>'DOE25'!J359+'DOE25'!J360+'DOE25'!J361</f>
        <v>319.42</v>
      </c>
      <c r="H29" s="53">
        <f>'DOE25'!K359+'DOE25'!K360+'DOE25'!K361</f>
        <v>17137.439999999999</v>
      </c>
      <c r="I29" s="254"/>
    </row>
    <row r="30" spans="1:9" x14ac:dyDescent="0.2">
      <c r="A30" s="32"/>
      <c r="C30" s="274"/>
      <c r="D30" s="20"/>
      <c r="E30" s="278"/>
      <c r="F30" s="268"/>
      <c r="G30" s="53"/>
      <c r="H30" s="53"/>
      <c r="I30" s="254"/>
    </row>
    <row r="31" spans="1:9" x14ac:dyDescent="0.2">
      <c r="A31" s="32" t="s">
        <v>818</v>
      </c>
      <c r="B31" t="s">
        <v>817</v>
      </c>
      <c r="C31" s="273">
        <f>SUM(D31:I31)</f>
        <v>439571.86000000004</v>
      </c>
      <c r="D31" s="20">
        <f>'DOE25'!L291+'DOE25'!L310+'DOE25'!L329+'DOE25'!L334+'DOE25'!L335+'DOE25'!L336-F31-G31-H31</f>
        <v>235989.74000000005</v>
      </c>
      <c r="E31" s="243"/>
      <c r="F31" s="244"/>
      <c r="G31" s="53">
        <f>'DOE25'!J291+'DOE25'!J310+'DOE25'!J329+'DOE25'!J334+'DOE25'!J335+'DOE25'!J336</f>
        <v>203582.12</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14448235.989999998</v>
      </c>
      <c r="E33" s="245">
        <f t="shared" si="1"/>
        <v>406420.93</v>
      </c>
      <c r="F33" s="245">
        <f t="shared" si="1"/>
        <v>663156.97</v>
      </c>
      <c r="G33" s="245">
        <f t="shared" si="1"/>
        <v>371837.82</v>
      </c>
      <c r="H33" s="245">
        <f t="shared" si="1"/>
        <v>27699.040000000001</v>
      </c>
      <c r="I33" s="245">
        <f t="shared" si="1"/>
        <v>0</v>
      </c>
    </row>
    <row r="35" spans="1:9" ht="12" thickBot="1" x14ac:dyDescent="0.25">
      <c r="B35" s="249" t="s">
        <v>831</v>
      </c>
      <c r="D35" s="250">
        <f>E33</f>
        <v>406420.93</v>
      </c>
      <c r="E35" s="246"/>
      <c r="F35" s="332" t="s">
        <v>1632</v>
      </c>
      <c r="G35" s="333"/>
      <c r="H35" s="333"/>
      <c r="I35" s="333"/>
    </row>
    <row r="36" spans="1:9" ht="12" thickTop="1" x14ac:dyDescent="0.2">
      <c r="B36" t="s">
        <v>810</v>
      </c>
      <c r="D36" s="20">
        <f>D33</f>
        <v>14448235.989999998</v>
      </c>
      <c r="F36" s="335" t="s">
        <v>1621</v>
      </c>
      <c r="G36" s="334" t="str">
        <f>IF(F36=0,"&lt;&lt;&lt;&lt;&lt; YOU HAVE NOT CHOSEN IF YOU WANT AN INDIRECT COST RATE!!","")</f>
        <v/>
      </c>
      <c r="H36" s="334"/>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6" zoomScaleNormal="100" workbookViewId="0">
      <selection activeCell="M29" sqref="M2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NEW BOSTON SCHOOL DISTRICT</v>
      </c>
      <c r="B2" s="126">
        <f>'DOE25'!B2</f>
        <v>377</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7873504.6300000018</v>
      </c>
      <c r="G4" s="300">
        <f>'DOE25'!L212+'DOE25'!L291</f>
        <v>7873504.6300000018</v>
      </c>
      <c r="H4" s="352">
        <f>F4-G4</f>
        <v>0</v>
      </c>
      <c r="I4" s="370" t="str">
        <f>IF(H4=0,"","ISSUES!! Please review page 7 and 11 totals in comparison with total on this page")</f>
        <v/>
      </c>
      <c r="N4"/>
    </row>
    <row r="5" spans="1:18" x14ac:dyDescent="0.2">
      <c r="A5" s="21" t="s">
        <v>1307</v>
      </c>
      <c r="B5" s="301">
        <f>IFERROR(VLOOKUP(A5,'School Tables'!$C$3:$D$365,2,FALSE),"")</f>
        <v>20715</v>
      </c>
      <c r="C5" s="294" t="str">
        <f>IFERROR(INDEX('School Tables'!$B$3:$B$365,MATCH('School Level Expenditures'!B5,'School Tables'!$D$3:$D$365,0)),"")</f>
        <v>New Boston</v>
      </c>
      <c r="D5" s="291">
        <v>7433932.7700000014</v>
      </c>
      <c r="E5" s="291">
        <v>439571.86</v>
      </c>
      <c r="F5" s="304">
        <f>D5+E5</f>
        <v>7873504.6300000018</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3"/>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3"/>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3"/>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0">
        <f>SUM(D5:D20)</f>
        <v>7433932.7700000014</v>
      </c>
      <c r="E21" s="350">
        <f>SUM(E5:E20)</f>
        <v>439571.86</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2564646.59</v>
      </c>
      <c r="G24" s="300">
        <f>'DOE25'!L230+'DOE25'!L310</f>
        <v>2564646.5900000003</v>
      </c>
      <c r="H24" s="352">
        <f>F24-G24</f>
        <v>0</v>
      </c>
      <c r="I24" s="370" t="str">
        <f>IF(H24=0,"","ISSUES!! Please review page 8 and 12 totals in comparison with total on this page")</f>
        <v/>
      </c>
      <c r="N24"/>
    </row>
    <row r="25" spans="1:14" x14ac:dyDescent="0.2">
      <c r="A25" s="21" t="s">
        <v>1555</v>
      </c>
      <c r="B25" s="301">
        <f>IFERROR(VLOOKUP(A25,'School Tables'!$I$3:$J$80,2,FALSE),"")</f>
        <v>99999</v>
      </c>
      <c r="C25" s="294" t="str">
        <f t="array" ref="C25">IFERROR(INDEX('School Tables'!$H$3:$H$80,MATCH('School Level Expenditures'!B25,'School Tables'!$J$3:$J$80,0)),"")</f>
        <v>Other District Expenditures</v>
      </c>
      <c r="D25" s="291">
        <v>2564646.59</v>
      </c>
      <c r="E25" s="291"/>
      <c r="F25" s="304">
        <f>D25+E25</f>
        <v>2564646.59</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0">
        <f>SUM(D25:D32)</f>
        <v>2564646.59</v>
      </c>
      <c r="E33" s="350">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5298485.72</v>
      </c>
      <c r="G36" s="300">
        <f>'DOE25'!L248+'DOE25'!L329</f>
        <v>5298485.7200000007</v>
      </c>
      <c r="H36" s="352">
        <f>F36-G36</f>
        <v>0</v>
      </c>
      <c r="I36" s="370"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5298485.72</v>
      </c>
      <c r="E37" s="291"/>
      <c r="F37" s="304">
        <f t="shared" ref="F37:F42" si="2">D37+E37</f>
        <v>5298485.72</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0">
        <f>SUM(D37:D42)</f>
        <v>5298485.72</v>
      </c>
      <c r="E43" s="351">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30" zoomScaleNormal="13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 BOSTON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1811792.12</v>
      </c>
      <c r="D8" s="95">
        <f>'DOE25'!G9</f>
        <v>3258.86</v>
      </c>
      <c r="E8" s="95">
        <f>'DOE25'!H9</f>
        <v>104925</v>
      </c>
      <c r="F8" s="95" t="str">
        <f>'DOE25'!I9</f>
        <v xml:space="preserve"> </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176008.41</v>
      </c>
      <c r="D11" s="95">
        <f>'DOE25'!G12</f>
        <v>0</v>
      </c>
      <c r="E11" s="95">
        <f>'DOE25'!H12</f>
        <v>0</v>
      </c>
      <c r="F11" s="95">
        <f>'DOE25'!I12</f>
        <v>32403</v>
      </c>
      <c r="G11" s="95">
        <f>'DOE25'!J12</f>
        <v>0</v>
      </c>
      <c r="H11" s="124"/>
      <c r="I11" s="124"/>
    </row>
    <row r="12" spans="1:9" x14ac:dyDescent="0.2">
      <c r="A12" s="1" t="s">
        <v>143</v>
      </c>
      <c r="B12" s="6">
        <v>140</v>
      </c>
      <c r="C12" s="95">
        <f>'DOE25'!F13</f>
        <v>318.97000000000003</v>
      </c>
      <c r="D12" s="95">
        <f>'DOE25'!G13</f>
        <v>22464.5</v>
      </c>
      <c r="E12" s="95">
        <f>'DOE25'!H13</f>
        <v>59970.63</v>
      </c>
      <c r="F12" s="95">
        <f>'DOE25'!I13</f>
        <v>0</v>
      </c>
      <c r="G12" s="95">
        <f>'DOE25'!J13</f>
        <v>484750.79</v>
      </c>
      <c r="H12" s="124"/>
      <c r="I12" s="124"/>
    </row>
    <row r="13" spans="1:9" x14ac:dyDescent="0.2">
      <c r="A13" s="1" t="s">
        <v>144</v>
      </c>
      <c r="B13" s="6">
        <v>150</v>
      </c>
      <c r="C13" s="95">
        <f>'DOE25'!F14</f>
        <v>80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5919.7</v>
      </c>
      <c r="D15" s="95">
        <f>'DOE25'!G16</f>
        <v>0</v>
      </c>
      <c r="E15" s="95">
        <f>'DOE25'!H16</f>
        <v>0</v>
      </c>
      <c r="F15" s="95">
        <f>'DOE25'!I16</f>
        <v>0</v>
      </c>
      <c r="G15" s="24" t="s">
        <v>288</v>
      </c>
      <c r="H15" s="124"/>
      <c r="I15" s="124"/>
    </row>
    <row r="16" spans="1:9" x14ac:dyDescent="0.2">
      <c r="A16" s="1" t="s">
        <v>147</v>
      </c>
      <c r="B16" s="6">
        <v>180</v>
      </c>
      <c r="C16" s="95">
        <f>'DOE25'!F17</f>
        <v>6583.47</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2000702.67</v>
      </c>
      <c r="D18" s="41">
        <f>SUM(D8:D17)</f>
        <v>25723.360000000001</v>
      </c>
      <c r="E18" s="41">
        <f>SUM(E8:E17)</f>
        <v>164895.63</v>
      </c>
      <c r="F18" s="41">
        <f>SUM(F8:F17)</f>
        <v>32403</v>
      </c>
      <c r="G18" s="41">
        <f>SUM(G8:G17)</f>
        <v>484750.79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153613.39000000001</v>
      </c>
      <c r="F21" s="95">
        <f>'DOE25'!I22</f>
        <v>0</v>
      </c>
      <c r="G21" s="95">
        <f>'DOE25'!J22</f>
        <v>54798.02</v>
      </c>
      <c r="H21" s="124"/>
      <c r="I21" s="124"/>
    </row>
    <row r="22" spans="1:9" x14ac:dyDescent="0.2">
      <c r="A22" s="1" t="s">
        <v>151</v>
      </c>
      <c r="B22" s="6">
        <v>410</v>
      </c>
      <c r="C22" s="95">
        <f>'DOE25'!F23</f>
        <v>242104.07</v>
      </c>
      <c r="D22" s="95">
        <f>'DOE25'!G23</f>
        <v>1329.86</v>
      </c>
      <c r="E22" s="95">
        <f>'DOE25'!H23</f>
        <v>0</v>
      </c>
      <c r="F22" s="95">
        <f>'DOE25'!I23</f>
        <v>0</v>
      </c>
      <c r="G22" s="95">
        <f>'DOE25'!J23</f>
        <v>0</v>
      </c>
      <c r="H22" s="124"/>
      <c r="I22" s="124"/>
    </row>
    <row r="23" spans="1:9" x14ac:dyDescent="0.2">
      <c r="A23" s="1" t="s">
        <v>152</v>
      </c>
      <c r="B23" s="6">
        <v>420</v>
      </c>
      <c r="C23" s="95">
        <f>'DOE25'!F24</f>
        <v>68714.52</v>
      </c>
      <c r="D23" s="95">
        <f>'DOE25'!G24</f>
        <v>11430.25</v>
      </c>
      <c r="E23" s="95">
        <f>'DOE25'!H24</f>
        <v>0</v>
      </c>
      <c r="F23" s="95">
        <f>'DOE25'!I24</f>
        <v>32403</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15525.08</v>
      </c>
      <c r="D27" s="95">
        <f>'DOE25'!G28</f>
        <v>0</v>
      </c>
      <c r="E27" s="95">
        <f>'DOE25'!H28</f>
        <v>150.47</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11131.77</v>
      </c>
      <c r="F29" s="95">
        <f>'DOE25'!I30</f>
        <v>0</v>
      </c>
      <c r="G29" s="24" t="s">
        <v>288</v>
      </c>
      <c r="H29" s="124"/>
      <c r="I29" s="124"/>
    </row>
    <row r="30" spans="1:9" ht="12" thickBot="1" x14ac:dyDescent="0.25">
      <c r="A30" s="1" t="s">
        <v>159</v>
      </c>
      <c r="B30" s="71">
        <v>490</v>
      </c>
      <c r="C30" s="95">
        <f>'DOE25'!F31</f>
        <v>601.5</v>
      </c>
      <c r="D30" s="95">
        <f>'DOE25'!G31</f>
        <v>2003.11</v>
      </c>
      <c r="E30" s="95">
        <f>'DOE25'!H31</f>
        <v>0</v>
      </c>
      <c r="F30" s="95">
        <f>'DOE25'!I31</f>
        <v>0</v>
      </c>
      <c r="G30" s="95">
        <f>'DOE25'!J31</f>
        <v>0</v>
      </c>
      <c r="H30" s="124"/>
      <c r="I30" s="124"/>
    </row>
    <row r="31" spans="1:9" ht="12" thickTop="1" x14ac:dyDescent="0.2">
      <c r="A31" s="38" t="s">
        <v>160</v>
      </c>
      <c r="B31" s="2"/>
      <c r="C31" s="41">
        <f>SUM(C21:C30)</f>
        <v>326945.17000000004</v>
      </c>
      <c r="D31" s="41">
        <f>SUM(D21:D30)</f>
        <v>14763.220000000001</v>
      </c>
      <c r="E31" s="41">
        <f>SUM(E21:E30)</f>
        <v>164895.63</v>
      </c>
      <c r="F31" s="41">
        <f>SUM(F21:F30)</f>
        <v>32403</v>
      </c>
      <c r="G31" s="41">
        <f>SUM(G21:G30)</f>
        <v>54798.02</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5919.7</v>
      </c>
      <c r="D34" s="95">
        <f>'DOE25'!G35</f>
        <v>0</v>
      </c>
      <c r="E34" s="95">
        <f>'DOE25'!H35</f>
        <v>0</v>
      </c>
      <c r="F34" s="95">
        <f>'DOE25'!I35</f>
        <v>0</v>
      </c>
      <c r="G34" s="24" t="s">
        <v>288</v>
      </c>
      <c r="H34" s="124"/>
      <c r="I34" s="124"/>
    </row>
    <row r="35" spans="1:9" x14ac:dyDescent="0.2">
      <c r="A35" s="1" t="s">
        <v>850</v>
      </c>
      <c r="B35" s="6">
        <v>752</v>
      </c>
      <c r="C35" s="95">
        <f>'DOE25'!F36</f>
        <v>6583.47</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10960.14</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299000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429952.77</v>
      </c>
      <c r="H47" s="124"/>
      <c r="I47" s="124"/>
    </row>
    <row r="48" spans="1:9" x14ac:dyDescent="0.2">
      <c r="A48" s="1" t="s">
        <v>882</v>
      </c>
      <c r="B48" s="6">
        <v>753</v>
      </c>
      <c r="C48" s="95">
        <f>'DOE25'!F49</f>
        <v>23535.68</v>
      </c>
      <c r="D48" s="95">
        <f>'DOE25'!G49</f>
        <v>0</v>
      </c>
      <c r="E48" s="95">
        <f>'DOE25'!H49</f>
        <v>0</v>
      </c>
      <c r="F48" s="95">
        <f>'DOE25'!I49</f>
        <v>0</v>
      </c>
      <c r="G48" s="95">
        <f>'DOE25'!J49</f>
        <v>0</v>
      </c>
      <c r="H48" s="124"/>
      <c r="I48" s="124"/>
    </row>
    <row r="49" spans="1:9" ht="12" thickBot="1" x14ac:dyDescent="0.25">
      <c r="A49" s="29" t="s">
        <v>883</v>
      </c>
      <c r="B49" s="71">
        <v>770</v>
      </c>
      <c r="C49" s="95">
        <f>'DOE25'!F50</f>
        <v>1338718.6499999999</v>
      </c>
      <c r="D49" s="24" t="s">
        <v>288</v>
      </c>
      <c r="E49" s="24" t="s">
        <v>288</v>
      </c>
      <c r="F49" s="24" t="s">
        <v>288</v>
      </c>
      <c r="G49" s="24" t="s">
        <v>288</v>
      </c>
      <c r="H49" s="124"/>
      <c r="I49" s="124"/>
    </row>
    <row r="50" spans="1:9" ht="12.75" thickTop="1" thickBot="1" x14ac:dyDescent="0.25">
      <c r="A50" s="38" t="s">
        <v>884</v>
      </c>
      <c r="B50" s="48"/>
      <c r="C50" s="41">
        <f>SUM(C34:C49)</f>
        <v>1673757.5</v>
      </c>
      <c r="D50" s="41">
        <f>SUM(D34:D49)</f>
        <v>10960.14</v>
      </c>
      <c r="E50" s="41">
        <f>SUM(E34:E49)</f>
        <v>0</v>
      </c>
      <c r="F50" s="41">
        <f>SUM(F34:F49)</f>
        <v>0</v>
      </c>
      <c r="G50" s="41">
        <f>SUM(G34:G49)</f>
        <v>429952.77</v>
      </c>
      <c r="H50" s="124"/>
      <c r="I50" s="124"/>
    </row>
    <row r="51" spans="1:9" ht="12" thickTop="1" x14ac:dyDescent="0.2">
      <c r="A51" s="38" t="s">
        <v>885</v>
      </c>
      <c r="B51" s="2"/>
      <c r="C51" s="41">
        <f>C50+C31</f>
        <v>2000702.67</v>
      </c>
      <c r="D51" s="41">
        <f>D50+D31</f>
        <v>25723.360000000001</v>
      </c>
      <c r="E51" s="41">
        <f>E50+E31</f>
        <v>164895.63</v>
      </c>
      <c r="F51" s="41">
        <f>F50+F31</f>
        <v>32403</v>
      </c>
      <c r="G51" s="41">
        <f>G50+G31</f>
        <v>484750.79000000004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10621468</v>
      </c>
      <c r="D56" s="95">
        <f>'DOE25'!G60</f>
        <v>0</v>
      </c>
      <c r="E56" s="95">
        <f>'DOE25'!H60</f>
        <v>0</v>
      </c>
      <c r="F56" s="95">
        <f>'DOE25'!I60</f>
        <v>0</v>
      </c>
      <c r="G56" s="95">
        <f>'DOE25'!J60</f>
        <v>0</v>
      </c>
      <c r="H56"/>
      <c r="I56"/>
    </row>
    <row r="57" spans="1:9" x14ac:dyDescent="0.2">
      <c r="A57" s="1" t="s">
        <v>164</v>
      </c>
      <c r="B57" s="6" t="s">
        <v>165</v>
      </c>
      <c r="C57" s="95">
        <f>'DOE25'!F79</f>
        <v>9569.58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7033.81</v>
      </c>
      <c r="D59" s="95">
        <f>'DOE25'!G96</f>
        <v>0</v>
      </c>
      <c r="E59" s="95">
        <f>'DOE25'!H96</f>
        <v>0</v>
      </c>
      <c r="F59" s="95">
        <f>'DOE25'!I96</f>
        <v>0</v>
      </c>
      <c r="G59" s="95">
        <f>'DOE25'!J96</f>
        <v>47.61</v>
      </c>
      <c r="H59"/>
      <c r="I59"/>
    </row>
    <row r="60" spans="1:9" x14ac:dyDescent="0.2">
      <c r="A60" s="1" t="s">
        <v>170</v>
      </c>
      <c r="B60" s="118" t="s">
        <v>171</v>
      </c>
      <c r="C60" s="24" t="s">
        <v>288</v>
      </c>
      <c r="D60" s="95">
        <f>'DOE25'!G97</f>
        <v>491.61</v>
      </c>
      <c r="E60" s="24" t="s">
        <v>288</v>
      </c>
      <c r="F60" s="24" t="s">
        <v>288</v>
      </c>
      <c r="G60" s="24" t="s">
        <v>288</v>
      </c>
      <c r="H60"/>
      <c r="I60"/>
    </row>
    <row r="61" spans="1:9" ht="12" thickBot="1" x14ac:dyDescent="0.25">
      <c r="A61" s="1" t="s">
        <v>172</v>
      </c>
      <c r="B61" s="118" t="s">
        <v>173</v>
      </c>
      <c r="C61" s="95">
        <f>SUM('DOE25'!F98:F110)</f>
        <v>54510.080000000002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71113.47</v>
      </c>
      <c r="D62" s="130">
        <f>SUM(D57:D61)</f>
        <v>491.61</v>
      </c>
      <c r="E62" s="130">
        <f>SUM(E57:E61)</f>
        <v>0</v>
      </c>
      <c r="F62" s="130">
        <f>SUM(F57:F61)</f>
        <v>0</v>
      </c>
      <c r="G62" s="130">
        <f>SUM(G57:G61)</f>
        <v>47.61</v>
      </c>
      <c r="H62"/>
      <c r="I62"/>
    </row>
    <row r="63" spans="1:9" ht="12" thickTop="1" x14ac:dyDescent="0.2">
      <c r="A63" s="29" t="s">
        <v>175</v>
      </c>
      <c r="B63" s="6"/>
      <c r="C63" s="22">
        <f>C56+C62</f>
        <v>10692581.470000001</v>
      </c>
      <c r="D63" s="22">
        <f>D56+D62</f>
        <v>491.61</v>
      </c>
      <c r="E63" s="22">
        <f>E56+E62</f>
        <v>0</v>
      </c>
      <c r="F63" s="22">
        <f>F56+F62</f>
        <v>0</v>
      </c>
      <c r="G63" s="22">
        <f>G56+G62</f>
        <v>47.61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3952447.26</v>
      </c>
      <c r="D66" s="24" t="s">
        <v>288</v>
      </c>
      <c r="E66" s="24" t="s">
        <v>288</v>
      </c>
      <c r="F66" s="24" t="s">
        <v>288</v>
      </c>
      <c r="G66" s="24" t="s">
        <v>288</v>
      </c>
      <c r="H66"/>
      <c r="I66"/>
    </row>
    <row r="67" spans="1:9" x14ac:dyDescent="0.2">
      <c r="A67" s="1" t="s">
        <v>770</v>
      </c>
      <c r="B67" s="6">
        <v>3112</v>
      </c>
      <c r="C67" s="95">
        <f>'DOE25'!F118</f>
        <v>1351706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5304153.26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93634.68</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2370.0100000000002</v>
      </c>
      <c r="E77" s="95">
        <f>SUM('DOE25'!H131:H135)</f>
        <v>10396.799999999999</v>
      </c>
      <c r="F77" s="95">
        <f>SUM('DOE25'!I131:I135)</f>
        <v>0</v>
      </c>
      <c r="G77" s="95">
        <f>SUM('DOE25'!J131:J135)</f>
        <v>0</v>
      </c>
      <c r="H77"/>
      <c r="I77"/>
    </row>
    <row r="78" spans="1:9" ht="12.75" thickTop="1" thickBot="1" x14ac:dyDescent="0.25">
      <c r="A78" s="29" t="s">
        <v>259</v>
      </c>
      <c r="B78" s="6"/>
      <c r="C78" s="130">
        <f>SUM(C72:C77)</f>
        <v>93634.68</v>
      </c>
      <c r="D78" s="130">
        <f>SUM(D72:D77)</f>
        <v>2370.0100000000002</v>
      </c>
      <c r="E78" s="130">
        <f>SUM(E72:E77)</f>
        <v>10396.799999999999</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5397787.9399999995</v>
      </c>
      <c r="D81" s="130">
        <f>SUM(D79:D80)+D78+D70</f>
        <v>2370.0100000000002</v>
      </c>
      <c r="E81" s="130">
        <f>SUM(E79:E80)+E78+E70</f>
        <v>10396.799999999999</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32238.97</v>
      </c>
      <c r="F87" s="95">
        <f>SUM('DOE25'!I149:I152)</f>
        <v>0</v>
      </c>
      <c r="G87" s="24" t="s">
        <v>288</v>
      </c>
    </row>
    <row r="88" spans="1:9" x14ac:dyDescent="0.2">
      <c r="A88" s="288" t="s">
        <v>747</v>
      </c>
      <c r="B88" s="329" t="s">
        <v>184</v>
      </c>
      <c r="C88" s="330">
        <f>SUM('DOE25'!F153:F162)</f>
        <v>17603.169999999998</v>
      </c>
      <c r="D88" s="330">
        <f>SUM('DOE25'!G153:G162)</f>
        <v>91773.18</v>
      </c>
      <c r="E88" s="330">
        <f>SUM('DOE25'!H153:H162)</f>
        <v>485745.51</v>
      </c>
      <c r="F88" s="33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17603.169999999998</v>
      </c>
      <c r="D91" s="131">
        <f>SUM(D85:D90)</f>
        <v>91773.18</v>
      </c>
      <c r="E91" s="131">
        <f>SUM(E85:E90)</f>
        <v>517984.48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40004.400000000001</v>
      </c>
      <c r="E96" s="95" t="str">
        <f>'DOE25'!H180</f>
        <v xml:space="preserve"> </v>
      </c>
      <c r="F96" s="95">
        <f>'DOE25'!I180</f>
        <v>600000</v>
      </c>
      <c r="G96" s="95">
        <f>'DOE25'!J180</f>
        <v>50000</v>
      </c>
    </row>
    <row r="97" spans="1:7" x14ac:dyDescent="0.2">
      <c r="A97" t="s">
        <v>754</v>
      </c>
      <c r="B97" s="32" t="s">
        <v>188</v>
      </c>
      <c r="C97" s="95">
        <f>SUM('DOE25'!F181:F182)</f>
        <v>27.42</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54798.02</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27.42</v>
      </c>
      <c r="D103" s="86">
        <f>SUM(D93:D102)</f>
        <v>40004.400000000001</v>
      </c>
      <c r="E103" s="86">
        <f>SUM(E93:E102)</f>
        <v>0</v>
      </c>
      <c r="F103" s="86">
        <f>SUM(F93:F102)</f>
        <v>654798.02</v>
      </c>
      <c r="G103" s="86">
        <f>SUM(G93:G102)</f>
        <v>50000</v>
      </c>
    </row>
    <row r="104" spans="1:7" ht="12.75" thickTop="1" thickBot="1" x14ac:dyDescent="0.25">
      <c r="A104" s="33" t="s">
        <v>761</v>
      </c>
      <c r="C104" s="86">
        <f>C63+C81+C91+C103</f>
        <v>16108000</v>
      </c>
      <c r="D104" s="86">
        <f>D63+D81+D91+D103</f>
        <v>134639.19999999998</v>
      </c>
      <c r="E104" s="86">
        <f>E63+E81+E91+E103</f>
        <v>528381.28</v>
      </c>
      <c r="F104" s="86">
        <f>F63+F81+F91+F103</f>
        <v>654798.02</v>
      </c>
      <c r="G104" s="86">
        <f>G63+G81+G103</f>
        <v>50047.61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10411750.9</v>
      </c>
      <c r="D109" s="24" t="s">
        <v>288</v>
      </c>
      <c r="E109" s="95">
        <f>('DOE25'!L277)+('DOE25'!L296)+('DOE25'!L315)</f>
        <v>264776.71000000002</v>
      </c>
      <c r="F109" s="24" t="s">
        <v>288</v>
      </c>
      <c r="G109" s="24" t="s">
        <v>288</v>
      </c>
    </row>
    <row r="110" spans="1:7" x14ac:dyDescent="0.2">
      <c r="A110" t="s">
        <v>198</v>
      </c>
      <c r="B110" s="32" t="s">
        <v>199</v>
      </c>
      <c r="C110" s="95">
        <f>('DOE25'!L199)+('DOE25'!L217)+('DOE25'!L235)</f>
        <v>1795428.2000000002</v>
      </c>
      <c r="D110" s="24" t="s">
        <v>288</v>
      </c>
      <c r="E110" s="95">
        <f>('DOE25'!L278)+('DOE25'!L297)+('DOE25'!L316)</f>
        <v>47521.21</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68178.63</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12275357.730000002</v>
      </c>
      <c r="D115" s="86">
        <f>SUM(D109:D114)</f>
        <v>0</v>
      </c>
      <c r="E115" s="86">
        <f>SUM(E109:E114)</f>
        <v>312297.92000000004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665379.63000000012</v>
      </c>
      <c r="D118" s="24" t="s">
        <v>288</v>
      </c>
      <c r="E118" s="95">
        <f>+('DOE25'!L282)+('DOE25'!L301)+('DOE25'!L320)</f>
        <v>45127.929999999993</v>
      </c>
      <c r="F118" s="24" t="s">
        <v>288</v>
      </c>
      <c r="G118" s="24" t="s">
        <v>288</v>
      </c>
    </row>
    <row r="119" spans="1:7" x14ac:dyDescent="0.2">
      <c r="A119" t="s">
        <v>208</v>
      </c>
      <c r="B119" s="32" t="s">
        <v>209</v>
      </c>
      <c r="C119" s="95">
        <f>('DOE25'!L204)+('DOE25'!L222)+('DOE25'!L240)</f>
        <v>216336.6</v>
      </c>
      <c r="D119" s="24" t="s">
        <v>288</v>
      </c>
      <c r="E119" s="95">
        <f>+('DOE25'!L283)+('DOE25'!L302)+('DOE25'!L321)</f>
        <v>1777.51</v>
      </c>
      <c r="F119" s="24" t="s">
        <v>288</v>
      </c>
      <c r="G119" s="24" t="s">
        <v>288</v>
      </c>
    </row>
    <row r="120" spans="1:7" x14ac:dyDescent="0.2">
      <c r="A120" t="s">
        <v>210</v>
      </c>
      <c r="B120" s="32" t="s">
        <v>211</v>
      </c>
      <c r="C120" s="95">
        <f>('DOE25'!L205)+('DOE25'!L223)+('DOE25'!L241)</f>
        <v>540380.44999999995</v>
      </c>
      <c r="D120" s="24" t="s">
        <v>288</v>
      </c>
      <c r="E120" s="95">
        <f>+('DOE25'!L284)+('DOE25'!L303)+('DOE25'!L322)</f>
        <v>23706.78</v>
      </c>
      <c r="F120" s="24" t="s">
        <v>288</v>
      </c>
      <c r="G120" s="24" t="s">
        <v>288</v>
      </c>
    </row>
    <row r="121" spans="1:7" x14ac:dyDescent="0.2">
      <c r="A121" t="s">
        <v>212</v>
      </c>
      <c r="B121" s="32" t="s">
        <v>213</v>
      </c>
      <c r="C121" s="95">
        <f>('DOE25'!L206)+('DOE25'!L224)+('DOE25'!L242)</f>
        <v>488233.86</v>
      </c>
      <c r="D121" s="24" t="s">
        <v>288</v>
      </c>
      <c r="E121" s="95">
        <f>+('DOE25'!L285)+('DOE25'!L304)+('DOE25'!L323)</f>
        <v>12286.26</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481626.41</v>
      </c>
      <c r="D123" s="24" t="s">
        <v>288</v>
      </c>
      <c r="E123" s="95">
        <f>+('DOE25'!L287)+('DOE25'!L306)+('DOE25'!L325)</f>
        <v>42928.93</v>
      </c>
      <c r="F123" s="24" t="s">
        <v>288</v>
      </c>
      <c r="G123" s="24" t="s">
        <v>288</v>
      </c>
    </row>
    <row r="124" spans="1:7" x14ac:dyDescent="0.2">
      <c r="A124" t="s">
        <v>218</v>
      </c>
      <c r="B124" s="32" t="s">
        <v>219</v>
      </c>
      <c r="C124" s="95">
        <f>('DOE25'!L209)+('DOE25'!L227)+('DOE25'!L245+'DOE25'!L255)</f>
        <v>629750.4</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1446.5300000000002</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123787.06000000001</v>
      </c>
      <c r="E127" s="24" t="s">
        <v>288</v>
      </c>
      <c r="F127" s="24" t="s">
        <v>288</v>
      </c>
      <c r="G127" s="24" t="s">
        <v>288</v>
      </c>
    </row>
    <row r="128" spans="1:7" ht="12.75" thickTop="1" thickBot="1" x14ac:dyDescent="0.25">
      <c r="A128" s="33" t="s">
        <v>226</v>
      </c>
      <c r="C128" s="86">
        <f>SUM(C118:C127)</f>
        <v>3021707.35</v>
      </c>
      <c r="D128" s="86">
        <f>SUM(D118:D127)</f>
        <v>123787.06000000001</v>
      </c>
      <c r="E128" s="86">
        <f>SUM(E118:E127)</f>
        <v>127273.94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88782</v>
      </c>
      <c r="F130" s="129">
        <f>SUM('DOE25'!L375:'DOE25'!L381)</f>
        <v>517344.51</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27.42</v>
      </c>
      <c r="F134" s="95">
        <f>'DOE25'!K382</f>
        <v>0</v>
      </c>
      <c r="G134" s="95">
        <f>'DOE25'!K435</f>
        <v>54798.02</v>
      </c>
    </row>
    <row r="135" spans="1:7" x14ac:dyDescent="0.2">
      <c r="A135" t="s">
        <v>233</v>
      </c>
      <c r="B135" s="32" t="s">
        <v>234</v>
      </c>
      <c r="C135" s="95">
        <f>'DOE25'!L264</f>
        <v>40004.400000000001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600000</v>
      </c>
      <c r="D137" s="24" t="s">
        <v>288</v>
      </c>
      <c r="E137" s="129">
        <f>'DOE25'!L347</f>
        <v>0</v>
      </c>
      <c r="F137" s="24" t="s">
        <v>288</v>
      </c>
      <c r="G137" s="24" t="s">
        <v>288</v>
      </c>
    </row>
    <row r="138" spans="1:7" x14ac:dyDescent="0.2">
      <c r="A138" t="s">
        <v>238</v>
      </c>
      <c r="B138" s="32">
        <v>5251</v>
      </c>
      <c r="C138" s="95">
        <f>'DOE25'!L394</f>
        <v>50032.57</v>
      </c>
      <c r="D138" s="24" t="s">
        <v>288</v>
      </c>
      <c r="E138" s="24" t="s">
        <v>288</v>
      </c>
      <c r="F138" s="24" t="s">
        <v>288</v>
      </c>
      <c r="G138" s="24" t="s">
        <v>288</v>
      </c>
    </row>
    <row r="139" spans="1:7" x14ac:dyDescent="0.2">
      <c r="A139" t="s">
        <v>239</v>
      </c>
      <c r="B139" s="32">
        <v>5252</v>
      </c>
      <c r="C139" s="95">
        <f>'DOE25'!L402</f>
        <v>15.04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-47.610000000000582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690004.4</v>
      </c>
      <c r="D144" s="141">
        <f>SUM(D130:D143)</f>
        <v>0</v>
      </c>
      <c r="E144" s="141">
        <f>SUM(E130:E143)</f>
        <v>88809.42</v>
      </c>
      <c r="F144" s="141">
        <f>SUM(F130:F143)</f>
        <v>517344.51</v>
      </c>
      <c r="G144" s="141">
        <f>SUM(G130:G143)</f>
        <v>54798.02</v>
      </c>
    </row>
    <row r="145" spans="1:9" ht="12.75" thickTop="1" thickBot="1" x14ac:dyDescent="0.25">
      <c r="A145" s="33" t="s">
        <v>244</v>
      </c>
      <c r="C145" s="86">
        <f>(C115+C128+C144)</f>
        <v>15987069.480000002</v>
      </c>
      <c r="D145" s="86">
        <f>(D115+D128+D144)</f>
        <v>123787.06000000001</v>
      </c>
      <c r="E145" s="86">
        <f>(E115+E128+E144)</f>
        <v>528381.28</v>
      </c>
      <c r="F145" s="86">
        <f>(F115+F128+F144)</f>
        <v>517344.51</v>
      </c>
      <c r="G145" s="86">
        <f>(G115+G128+G144)</f>
        <v>54798.02</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NEW BOSTON SCHOOL DISTRICT</v>
      </c>
    </row>
    <row r="3" spans="1:4" x14ac:dyDescent="0.2">
      <c r="B3" s="188" t="s">
        <v>1666</v>
      </c>
    </row>
    <row r="4" spans="1:4" x14ac:dyDescent="0.2">
      <c r="B4" t="s">
        <v>61</v>
      </c>
      <c r="C4" s="179">
        <f>IF('DOE25'!F666+'DOE25'!F671=0,0,ROUND('DOE25'!F673,0))</f>
        <v>14437</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14437</v>
      </c>
    </row>
    <row r="9" spans="1:4" x14ac:dyDescent="0.2">
      <c r="A9" s="187" t="s">
        <v>94</v>
      </c>
      <c r="B9" s="188" t="s">
        <v>1671</v>
      </c>
      <c r="C9" s="181" t="s">
        <v>720</v>
      </c>
      <c r="D9" s="181" t="s">
        <v>721</v>
      </c>
    </row>
    <row r="10" spans="1:4" x14ac:dyDescent="0.2">
      <c r="A10">
        <v>1100</v>
      </c>
      <c r="B10" t="s">
        <v>702</v>
      </c>
      <c r="C10" s="179">
        <f>ROUND('DOE25'!L198+'DOE25'!L216+'DOE25'!L234+'DOE25'!L277+'DOE25'!L296+'DOE25'!L315,0)</f>
        <v>10676528</v>
      </c>
      <c r="D10" s="182">
        <f>ROUND((C10/$C$28)*100,1)</f>
        <v>67.3</v>
      </c>
    </row>
    <row r="11" spans="1:4" x14ac:dyDescent="0.2">
      <c r="A11">
        <v>1200</v>
      </c>
      <c r="B11" t="s">
        <v>703</v>
      </c>
      <c r="C11" s="179">
        <f>ROUND('DOE25'!L199+'DOE25'!L217+'DOE25'!L235+'DOE25'!L278+'DOE25'!L297+'DOE25'!L316,0)</f>
        <v>1842949</v>
      </c>
      <c r="D11" s="182">
        <f>ROUND((C11/$C$28)*100,1)</f>
        <v>11.6</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68179</v>
      </c>
      <c r="D13" s="182">
        <f>ROUND((C13/$C$28)*100,1)</f>
        <v>0.4</v>
      </c>
    </row>
    <row r="14" spans="1:4" x14ac:dyDescent="0.2">
      <c r="D14" s="182"/>
    </row>
    <row r="15" spans="1:4" x14ac:dyDescent="0.2">
      <c r="A15">
        <v>2100</v>
      </c>
      <c r="B15" t="s">
        <v>706</v>
      </c>
      <c r="C15" s="179">
        <f>ROUND('DOE25'!L203+'DOE25'!L221+'DOE25'!L239+'DOE25'!L282+'DOE25'!L301+'DOE25'!L320,0)</f>
        <v>710508</v>
      </c>
      <c r="D15" s="182">
        <f t="shared" ref="D15:D27" si="0">ROUND((C15/$C$28)*100,1)</f>
        <v>4.5</v>
      </c>
    </row>
    <row r="16" spans="1:4" x14ac:dyDescent="0.2">
      <c r="A16">
        <v>2200</v>
      </c>
      <c r="B16" t="s">
        <v>707</v>
      </c>
      <c r="C16" s="179">
        <f>ROUND('DOE25'!L204+'DOE25'!L222+'DOE25'!L240+'DOE25'!L283+'DOE25'!L302+'DOE25'!L321,0)</f>
        <v>218114</v>
      </c>
      <c r="D16" s="182">
        <f t="shared" si="0"/>
        <v>1.4</v>
      </c>
    </row>
    <row r="17" spans="1:4" x14ac:dyDescent="0.2">
      <c r="A17" s="183" t="s">
        <v>723</v>
      </c>
      <c r="B17" t="s">
        <v>738</v>
      </c>
      <c r="C17" s="179">
        <f>ROUND('DOE25'!L205+'DOE25'!L210+'DOE25'!L223+'DOE25'!L228+'DOE25'!L241+'DOE25'!L246+'DOE25'!L284+'DOE25'!L289+'DOE25'!L303+'DOE25'!L308+'DOE25'!L322+'DOE25'!L327,0)</f>
        <v>565534</v>
      </c>
      <c r="D17" s="182">
        <f t="shared" si="0"/>
        <v>3.6</v>
      </c>
    </row>
    <row r="18" spans="1:4" x14ac:dyDescent="0.2">
      <c r="A18">
        <v>2400</v>
      </c>
      <c r="B18" t="s">
        <v>711</v>
      </c>
      <c r="C18" s="179">
        <f>ROUND('DOE25'!L206+'DOE25'!L224+'DOE25'!L242+'DOE25'!L285+'DOE25'!L304+'DOE25'!L323,0)</f>
        <v>500520</v>
      </c>
      <c r="D18" s="182">
        <f t="shared" si="0"/>
        <v>3.2</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524555</v>
      </c>
      <c r="D20" s="182">
        <f t="shared" si="0"/>
        <v>3.3</v>
      </c>
    </row>
    <row r="21" spans="1:4" x14ac:dyDescent="0.2">
      <c r="A21">
        <v>2700</v>
      </c>
      <c r="B21" t="s">
        <v>710</v>
      </c>
      <c r="C21" s="179">
        <f>ROUND('DOE25'!L209+'DOE25'!L227+'DOE25'!L245+'DOE25'!L288+'DOE25'!L307+'DOE25'!L326,0)</f>
        <v>629750</v>
      </c>
      <c r="D21" s="182">
        <f t="shared" si="0"/>
        <v>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123295.39</v>
      </c>
      <c r="D27" s="182">
        <f t="shared" si="0"/>
        <v>0.8</v>
      </c>
    </row>
    <row r="28" spans="1:4" x14ac:dyDescent="0.2">
      <c r="B28" s="187" t="s">
        <v>719</v>
      </c>
      <c r="C28" s="180">
        <f>SUM(C10:C27)</f>
        <v>15859932.390000001</v>
      </c>
      <c r="D28" s="184">
        <f>ROUND(SUM(D10:D27),0)</f>
        <v>100</v>
      </c>
    </row>
    <row r="29" spans="1:4" x14ac:dyDescent="0.2">
      <c r="A29">
        <v>4000</v>
      </c>
      <c r="B29" t="s">
        <v>724</v>
      </c>
      <c r="C29" s="179">
        <f>ROUND('DOE25'!L256+'DOE25'!L337+'DOE25'!L375+'DOE25'!L376+'DOE25'!L377+'DOE25'!L378+'DOE25'!L379+'DOE25'!L380+'DOE25'!L381,0)</f>
        <v>606127</v>
      </c>
    </row>
    <row r="30" spans="1:4" x14ac:dyDescent="0.2">
      <c r="B30" s="187" t="s">
        <v>725</v>
      </c>
      <c r="C30" s="180">
        <f>SUM(C28:C29)</f>
        <v>16466059.390000001</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10621468</v>
      </c>
      <c r="D35" s="182">
        <f t="shared" ref="D35:D40" si="1">ROUND((C35/$C$41)*100,1)</f>
        <v>63.5</v>
      </c>
    </row>
    <row r="36" spans="1:4" x14ac:dyDescent="0.2">
      <c r="B36" s="185" t="s">
        <v>739</v>
      </c>
      <c r="C36" s="179">
        <f>SUM('DOE25'!F112:J112)-SUM('DOE25'!G97:G110)+('DOE25'!F175+'DOE25'!F176+'DOE25'!I175+'DOE25'!I176)-C35</f>
        <v>71161.080000000075</v>
      </c>
      <c r="D36" s="182">
        <f t="shared" si="1"/>
        <v>0.4</v>
      </c>
    </row>
    <row r="37" spans="1:4" x14ac:dyDescent="0.2">
      <c r="A37" s="183" t="s">
        <v>835</v>
      </c>
      <c r="B37" s="185" t="s">
        <v>728</v>
      </c>
      <c r="C37" s="179">
        <f>ROUND('DOE25'!F117+'DOE25'!F118,0)</f>
        <v>5304153</v>
      </c>
      <c r="D37" s="182">
        <f t="shared" si="1"/>
        <v>31.7</v>
      </c>
    </row>
    <row r="38" spans="1:4" x14ac:dyDescent="0.2">
      <c r="A38" s="183" t="s">
        <v>734</v>
      </c>
      <c r="B38" s="185" t="s">
        <v>729</v>
      </c>
      <c r="C38" s="179">
        <f>ROUND(SUM('DOE25'!F140:J140)-SUM('DOE25'!F117:F119),0)</f>
        <v>106401</v>
      </c>
      <c r="D38" s="182">
        <f t="shared" si="1"/>
        <v>0.6</v>
      </c>
    </row>
    <row r="39" spans="1:4" x14ac:dyDescent="0.2">
      <c r="A39">
        <v>4000</v>
      </c>
      <c r="B39" s="185" t="s">
        <v>730</v>
      </c>
      <c r="C39" s="179">
        <f>ROUND('DOE25'!F170+'DOE25'!G170+'DOE25'!H170+'DOE25'!I170,0)</f>
        <v>627361</v>
      </c>
      <c r="D39" s="182">
        <f t="shared" si="1"/>
        <v>3.7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16730544.08</v>
      </c>
      <c r="D41" s="184">
        <f>SUM(D35:D40)</f>
        <v>99.899999999999991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7" t="s">
        <v>766</v>
      </c>
      <c r="B1" s="378"/>
      <c r="C1" s="378"/>
      <c r="D1" s="378"/>
      <c r="E1" s="378"/>
      <c r="F1" s="378"/>
      <c r="G1" s="378"/>
      <c r="H1" s="378"/>
      <c r="I1" s="378"/>
      <c r="J1" s="213"/>
      <c r="K1" s="213"/>
      <c r="L1" s="213"/>
      <c r="M1" s="214"/>
    </row>
    <row r="2" spans="1:26" ht="12.75" x14ac:dyDescent="0.2">
      <c r="A2" s="383" t="s">
        <v>763</v>
      </c>
      <c r="B2" s="384"/>
      <c r="C2" s="384"/>
      <c r="D2" s="384"/>
      <c r="E2" s="384"/>
      <c r="F2" s="381" t="str">
        <f>'DOE25'!A2</f>
        <v>NEW BOSTON SCHOOL DISTRICT</v>
      </c>
      <c r="G2" s="382"/>
      <c r="H2" s="382"/>
      <c r="I2" s="382"/>
      <c r="J2" s="52"/>
      <c r="K2" s="52"/>
      <c r="L2" s="52"/>
      <c r="M2" s="215"/>
    </row>
    <row r="3" spans="1:26" x14ac:dyDescent="0.2">
      <c r="A3" s="216" t="s">
        <v>764</v>
      </c>
      <c r="B3" s="217" t="s">
        <v>765</v>
      </c>
      <c r="C3" s="379" t="s">
        <v>767</v>
      </c>
      <c r="D3" s="379"/>
      <c r="E3" s="379"/>
      <c r="F3" s="379"/>
      <c r="G3" s="379"/>
      <c r="H3" s="379"/>
      <c r="I3" s="379"/>
      <c r="J3" s="379"/>
      <c r="K3" s="379"/>
      <c r="L3" s="379"/>
      <c r="M3" s="380"/>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74"/>
      <c r="Q29" s="374"/>
      <c r="R29" s="374"/>
      <c r="S29" s="374"/>
      <c r="T29" s="374"/>
      <c r="U29" s="374"/>
      <c r="V29" s="374"/>
      <c r="W29" s="374"/>
      <c r="X29" s="374"/>
      <c r="Y29" s="374"/>
      <c r="Z29" s="374"/>
      <c r="AA29" s="207"/>
      <c r="AB29" s="207"/>
      <c r="AC29" s="373"/>
      <c r="AD29" s="373"/>
      <c r="AE29" s="373"/>
      <c r="AF29" s="373"/>
      <c r="AG29" s="373"/>
      <c r="AH29" s="373"/>
      <c r="AI29" s="373"/>
      <c r="AJ29" s="373"/>
      <c r="AK29" s="373"/>
      <c r="AL29" s="373"/>
      <c r="AM29" s="373"/>
      <c r="AN29" s="207"/>
      <c r="AO29" s="207"/>
      <c r="AP29" s="373"/>
      <c r="AQ29" s="373"/>
      <c r="AR29" s="373"/>
      <c r="AS29" s="373"/>
      <c r="AT29" s="373"/>
      <c r="AU29" s="373"/>
      <c r="AV29" s="373"/>
      <c r="AW29" s="373"/>
      <c r="AX29" s="373"/>
      <c r="AY29" s="373"/>
      <c r="AZ29" s="373"/>
      <c r="BA29" s="207"/>
      <c r="BB29" s="207"/>
      <c r="BC29" s="373"/>
      <c r="BD29" s="373"/>
      <c r="BE29" s="373"/>
      <c r="BF29" s="373"/>
      <c r="BG29" s="373"/>
      <c r="BH29" s="373"/>
      <c r="BI29" s="373"/>
      <c r="BJ29" s="373"/>
      <c r="BK29" s="373"/>
      <c r="BL29" s="373"/>
      <c r="BM29" s="373"/>
      <c r="BN29" s="207"/>
      <c r="BO29" s="207"/>
      <c r="BP29" s="373"/>
      <c r="BQ29" s="373"/>
      <c r="BR29" s="373"/>
      <c r="BS29" s="373"/>
      <c r="BT29" s="373"/>
      <c r="BU29" s="373"/>
      <c r="BV29" s="373"/>
      <c r="BW29" s="373"/>
      <c r="BX29" s="373"/>
      <c r="BY29" s="373"/>
      <c r="BZ29" s="373"/>
      <c r="CA29" s="207"/>
      <c r="CB29" s="207"/>
      <c r="CC29" s="373"/>
      <c r="CD29" s="373"/>
      <c r="CE29" s="373"/>
      <c r="CF29" s="373"/>
      <c r="CG29" s="373"/>
      <c r="CH29" s="373"/>
      <c r="CI29" s="373"/>
      <c r="CJ29" s="373"/>
      <c r="CK29" s="373"/>
      <c r="CL29" s="373"/>
      <c r="CM29" s="373"/>
      <c r="CN29" s="207"/>
      <c r="CO29" s="207"/>
      <c r="CP29" s="373"/>
      <c r="CQ29" s="373"/>
      <c r="CR29" s="373"/>
      <c r="CS29" s="373"/>
      <c r="CT29" s="373"/>
      <c r="CU29" s="373"/>
      <c r="CV29" s="373"/>
      <c r="CW29" s="373"/>
      <c r="CX29" s="373"/>
      <c r="CY29" s="373"/>
      <c r="CZ29" s="373"/>
      <c r="DA29" s="207"/>
      <c r="DB29" s="207"/>
      <c r="DC29" s="373"/>
      <c r="DD29" s="373"/>
      <c r="DE29" s="373"/>
      <c r="DF29" s="373"/>
      <c r="DG29" s="373"/>
      <c r="DH29" s="373"/>
      <c r="DI29" s="373"/>
      <c r="DJ29" s="373"/>
      <c r="DK29" s="373"/>
      <c r="DL29" s="373"/>
      <c r="DM29" s="373"/>
      <c r="DN29" s="207"/>
      <c r="DO29" s="207"/>
      <c r="DP29" s="373"/>
      <c r="DQ29" s="373"/>
      <c r="DR29" s="373"/>
      <c r="DS29" s="373"/>
      <c r="DT29" s="373"/>
      <c r="DU29" s="373"/>
      <c r="DV29" s="373"/>
      <c r="DW29" s="373"/>
      <c r="DX29" s="373"/>
      <c r="DY29" s="373"/>
      <c r="DZ29" s="373"/>
      <c r="EA29" s="207"/>
      <c r="EB29" s="207"/>
      <c r="EC29" s="373"/>
      <c r="ED29" s="373"/>
      <c r="EE29" s="373"/>
      <c r="EF29" s="373"/>
      <c r="EG29" s="373"/>
      <c r="EH29" s="373"/>
      <c r="EI29" s="373"/>
      <c r="EJ29" s="373"/>
      <c r="EK29" s="373"/>
      <c r="EL29" s="373"/>
      <c r="EM29" s="373"/>
      <c r="EN29" s="207"/>
      <c r="EO29" s="207"/>
      <c r="EP29" s="373"/>
      <c r="EQ29" s="373"/>
      <c r="ER29" s="373"/>
      <c r="ES29" s="373"/>
      <c r="ET29" s="373"/>
      <c r="EU29" s="373"/>
      <c r="EV29" s="373"/>
      <c r="EW29" s="373"/>
      <c r="EX29" s="373"/>
      <c r="EY29" s="373"/>
      <c r="EZ29" s="373"/>
      <c r="FA29" s="207"/>
      <c r="FB29" s="207"/>
      <c r="FC29" s="373"/>
      <c r="FD29" s="373"/>
      <c r="FE29" s="373"/>
      <c r="FF29" s="373"/>
      <c r="FG29" s="373"/>
      <c r="FH29" s="373"/>
      <c r="FI29" s="373"/>
      <c r="FJ29" s="373"/>
      <c r="FK29" s="373"/>
      <c r="FL29" s="373"/>
      <c r="FM29" s="373"/>
      <c r="FN29" s="207"/>
      <c r="FO29" s="207"/>
      <c r="FP29" s="373"/>
      <c r="FQ29" s="373"/>
      <c r="FR29" s="373"/>
      <c r="FS29" s="373"/>
      <c r="FT29" s="373"/>
      <c r="FU29" s="373"/>
      <c r="FV29" s="373"/>
      <c r="FW29" s="373"/>
      <c r="FX29" s="373"/>
      <c r="FY29" s="373"/>
      <c r="FZ29" s="373"/>
      <c r="GA29" s="207"/>
      <c r="GB29" s="207"/>
      <c r="GC29" s="373"/>
      <c r="GD29" s="373"/>
      <c r="GE29" s="373"/>
      <c r="GF29" s="373"/>
      <c r="GG29" s="373"/>
      <c r="GH29" s="373"/>
      <c r="GI29" s="373"/>
      <c r="GJ29" s="373"/>
      <c r="GK29" s="373"/>
      <c r="GL29" s="373"/>
      <c r="GM29" s="373"/>
      <c r="GN29" s="207"/>
      <c r="GO29" s="207"/>
      <c r="GP29" s="373"/>
      <c r="GQ29" s="373"/>
      <c r="GR29" s="373"/>
      <c r="GS29" s="373"/>
      <c r="GT29" s="373"/>
      <c r="GU29" s="373"/>
      <c r="GV29" s="373"/>
      <c r="GW29" s="373"/>
      <c r="GX29" s="373"/>
      <c r="GY29" s="373"/>
      <c r="GZ29" s="373"/>
      <c r="HA29" s="207"/>
      <c r="HB29" s="207"/>
      <c r="HC29" s="373"/>
      <c r="HD29" s="373"/>
      <c r="HE29" s="373"/>
      <c r="HF29" s="373"/>
      <c r="HG29" s="373"/>
      <c r="HH29" s="373"/>
      <c r="HI29" s="373"/>
      <c r="HJ29" s="373"/>
      <c r="HK29" s="373"/>
      <c r="HL29" s="373"/>
      <c r="HM29" s="373"/>
      <c r="HN29" s="207"/>
      <c r="HO29" s="207"/>
      <c r="HP29" s="373"/>
      <c r="HQ29" s="373"/>
      <c r="HR29" s="373"/>
      <c r="HS29" s="373"/>
      <c r="HT29" s="373"/>
      <c r="HU29" s="373"/>
      <c r="HV29" s="373"/>
      <c r="HW29" s="373"/>
      <c r="HX29" s="373"/>
      <c r="HY29" s="373"/>
      <c r="HZ29" s="373"/>
      <c r="IA29" s="207"/>
      <c r="IB29" s="207"/>
      <c r="IC29" s="373"/>
      <c r="ID29" s="373"/>
      <c r="IE29" s="373"/>
      <c r="IF29" s="373"/>
      <c r="IG29" s="373"/>
      <c r="IH29" s="373"/>
      <c r="II29" s="373"/>
      <c r="IJ29" s="373"/>
      <c r="IK29" s="373"/>
      <c r="IL29" s="373"/>
      <c r="IM29" s="373"/>
      <c r="IN29" s="207"/>
      <c r="IO29" s="207"/>
      <c r="IP29" s="373"/>
      <c r="IQ29" s="373"/>
      <c r="IR29" s="373"/>
      <c r="IS29" s="373"/>
      <c r="IT29" s="373"/>
      <c r="IU29" s="373"/>
      <c r="IV29" s="373"/>
    </row>
    <row r="30" spans="1:256" x14ac:dyDescent="0.2">
      <c r="A30" s="218"/>
      <c r="B30" s="219"/>
      <c r="C30" s="375"/>
      <c r="D30" s="375"/>
      <c r="E30" s="375"/>
      <c r="F30" s="375"/>
      <c r="G30" s="375"/>
      <c r="H30" s="375"/>
      <c r="I30" s="375"/>
      <c r="J30" s="375"/>
      <c r="K30" s="375"/>
      <c r="L30" s="375"/>
      <c r="M30" s="376"/>
      <c r="N30" s="211"/>
      <c r="O30" s="211"/>
      <c r="P30" s="374"/>
      <c r="Q30" s="374"/>
      <c r="R30" s="374"/>
      <c r="S30" s="374"/>
      <c r="T30" s="374"/>
      <c r="U30" s="374"/>
      <c r="V30" s="374"/>
      <c r="W30" s="374"/>
      <c r="X30" s="374"/>
      <c r="Y30" s="374"/>
      <c r="Z30" s="374"/>
      <c r="AA30" s="207"/>
      <c r="AB30" s="207"/>
      <c r="AC30" s="373"/>
      <c r="AD30" s="373"/>
      <c r="AE30" s="373"/>
      <c r="AF30" s="373"/>
      <c r="AG30" s="373"/>
      <c r="AH30" s="373"/>
      <c r="AI30" s="373"/>
      <c r="AJ30" s="373"/>
      <c r="AK30" s="373"/>
      <c r="AL30" s="373"/>
      <c r="AM30" s="373"/>
      <c r="AN30" s="207"/>
      <c r="AO30" s="207"/>
      <c r="AP30" s="373"/>
      <c r="AQ30" s="373"/>
      <c r="AR30" s="373"/>
      <c r="AS30" s="373"/>
      <c r="AT30" s="373"/>
      <c r="AU30" s="373"/>
      <c r="AV30" s="373"/>
      <c r="AW30" s="373"/>
      <c r="AX30" s="373"/>
      <c r="AY30" s="373"/>
      <c r="AZ30" s="373"/>
      <c r="BA30" s="207"/>
      <c r="BB30" s="207"/>
      <c r="BC30" s="373"/>
      <c r="BD30" s="373"/>
      <c r="BE30" s="373"/>
      <c r="BF30" s="373"/>
      <c r="BG30" s="373"/>
      <c r="BH30" s="373"/>
      <c r="BI30" s="373"/>
      <c r="BJ30" s="373"/>
      <c r="BK30" s="373"/>
      <c r="BL30" s="373"/>
      <c r="BM30" s="373"/>
      <c r="BN30" s="207"/>
      <c r="BO30" s="207"/>
      <c r="BP30" s="373"/>
      <c r="BQ30" s="373"/>
      <c r="BR30" s="373"/>
      <c r="BS30" s="373"/>
      <c r="BT30" s="373"/>
      <c r="BU30" s="373"/>
      <c r="BV30" s="373"/>
      <c r="BW30" s="373"/>
      <c r="BX30" s="373"/>
      <c r="BY30" s="373"/>
      <c r="BZ30" s="373"/>
      <c r="CA30" s="207"/>
      <c r="CB30" s="207"/>
      <c r="CC30" s="373"/>
      <c r="CD30" s="373"/>
      <c r="CE30" s="373"/>
      <c r="CF30" s="373"/>
      <c r="CG30" s="373"/>
      <c r="CH30" s="373"/>
      <c r="CI30" s="373"/>
      <c r="CJ30" s="373"/>
      <c r="CK30" s="373"/>
      <c r="CL30" s="373"/>
      <c r="CM30" s="373"/>
      <c r="CN30" s="207"/>
      <c r="CO30" s="207"/>
      <c r="CP30" s="373"/>
      <c r="CQ30" s="373"/>
      <c r="CR30" s="373"/>
      <c r="CS30" s="373"/>
      <c r="CT30" s="373"/>
      <c r="CU30" s="373"/>
      <c r="CV30" s="373"/>
      <c r="CW30" s="373"/>
      <c r="CX30" s="373"/>
      <c r="CY30" s="373"/>
      <c r="CZ30" s="373"/>
      <c r="DA30" s="207"/>
      <c r="DB30" s="207"/>
      <c r="DC30" s="373"/>
      <c r="DD30" s="373"/>
      <c r="DE30" s="373"/>
      <c r="DF30" s="373"/>
      <c r="DG30" s="373"/>
      <c r="DH30" s="373"/>
      <c r="DI30" s="373"/>
      <c r="DJ30" s="373"/>
      <c r="DK30" s="373"/>
      <c r="DL30" s="373"/>
      <c r="DM30" s="373"/>
      <c r="DN30" s="207"/>
      <c r="DO30" s="207"/>
      <c r="DP30" s="373"/>
      <c r="DQ30" s="373"/>
      <c r="DR30" s="373"/>
      <c r="DS30" s="373"/>
      <c r="DT30" s="373"/>
      <c r="DU30" s="373"/>
      <c r="DV30" s="373"/>
      <c r="DW30" s="373"/>
      <c r="DX30" s="373"/>
      <c r="DY30" s="373"/>
      <c r="DZ30" s="373"/>
      <c r="EA30" s="207"/>
      <c r="EB30" s="207"/>
      <c r="EC30" s="373"/>
      <c r="ED30" s="373"/>
      <c r="EE30" s="373"/>
      <c r="EF30" s="373"/>
      <c r="EG30" s="373"/>
      <c r="EH30" s="373"/>
      <c r="EI30" s="373"/>
      <c r="EJ30" s="373"/>
      <c r="EK30" s="373"/>
      <c r="EL30" s="373"/>
      <c r="EM30" s="373"/>
      <c r="EN30" s="207"/>
      <c r="EO30" s="207"/>
      <c r="EP30" s="373"/>
      <c r="EQ30" s="373"/>
      <c r="ER30" s="373"/>
      <c r="ES30" s="373"/>
      <c r="ET30" s="373"/>
      <c r="EU30" s="373"/>
      <c r="EV30" s="373"/>
      <c r="EW30" s="373"/>
      <c r="EX30" s="373"/>
      <c r="EY30" s="373"/>
      <c r="EZ30" s="373"/>
      <c r="FA30" s="207"/>
      <c r="FB30" s="207"/>
      <c r="FC30" s="373"/>
      <c r="FD30" s="373"/>
      <c r="FE30" s="373"/>
      <c r="FF30" s="373"/>
      <c r="FG30" s="373"/>
      <c r="FH30" s="373"/>
      <c r="FI30" s="373"/>
      <c r="FJ30" s="373"/>
      <c r="FK30" s="373"/>
      <c r="FL30" s="373"/>
      <c r="FM30" s="373"/>
      <c r="FN30" s="207"/>
      <c r="FO30" s="207"/>
      <c r="FP30" s="373"/>
      <c r="FQ30" s="373"/>
      <c r="FR30" s="373"/>
      <c r="FS30" s="373"/>
      <c r="FT30" s="373"/>
      <c r="FU30" s="373"/>
      <c r="FV30" s="373"/>
      <c r="FW30" s="373"/>
      <c r="FX30" s="373"/>
      <c r="FY30" s="373"/>
      <c r="FZ30" s="373"/>
      <c r="GA30" s="207"/>
      <c r="GB30" s="207"/>
      <c r="GC30" s="373"/>
      <c r="GD30" s="373"/>
      <c r="GE30" s="373"/>
      <c r="GF30" s="373"/>
      <c r="GG30" s="373"/>
      <c r="GH30" s="373"/>
      <c r="GI30" s="373"/>
      <c r="GJ30" s="373"/>
      <c r="GK30" s="373"/>
      <c r="GL30" s="373"/>
      <c r="GM30" s="373"/>
      <c r="GN30" s="207"/>
      <c r="GO30" s="207"/>
      <c r="GP30" s="373"/>
      <c r="GQ30" s="373"/>
      <c r="GR30" s="373"/>
      <c r="GS30" s="373"/>
      <c r="GT30" s="373"/>
      <c r="GU30" s="373"/>
      <c r="GV30" s="373"/>
      <c r="GW30" s="373"/>
      <c r="GX30" s="373"/>
      <c r="GY30" s="373"/>
      <c r="GZ30" s="373"/>
      <c r="HA30" s="207"/>
      <c r="HB30" s="207"/>
      <c r="HC30" s="373"/>
      <c r="HD30" s="373"/>
      <c r="HE30" s="373"/>
      <c r="HF30" s="373"/>
      <c r="HG30" s="373"/>
      <c r="HH30" s="373"/>
      <c r="HI30" s="373"/>
      <c r="HJ30" s="373"/>
      <c r="HK30" s="373"/>
      <c r="HL30" s="373"/>
      <c r="HM30" s="373"/>
      <c r="HN30" s="207"/>
      <c r="HO30" s="207"/>
      <c r="HP30" s="373"/>
      <c r="HQ30" s="373"/>
      <c r="HR30" s="373"/>
      <c r="HS30" s="373"/>
      <c r="HT30" s="373"/>
      <c r="HU30" s="373"/>
      <c r="HV30" s="373"/>
      <c r="HW30" s="373"/>
      <c r="HX30" s="373"/>
      <c r="HY30" s="373"/>
      <c r="HZ30" s="373"/>
      <c r="IA30" s="207"/>
      <c r="IB30" s="207"/>
      <c r="IC30" s="373"/>
      <c r="ID30" s="373"/>
      <c r="IE30" s="373"/>
      <c r="IF30" s="373"/>
      <c r="IG30" s="373"/>
      <c r="IH30" s="373"/>
      <c r="II30" s="373"/>
      <c r="IJ30" s="373"/>
      <c r="IK30" s="373"/>
      <c r="IL30" s="373"/>
      <c r="IM30" s="373"/>
      <c r="IN30" s="207"/>
      <c r="IO30" s="207"/>
      <c r="IP30" s="373"/>
      <c r="IQ30" s="373"/>
      <c r="IR30" s="373"/>
      <c r="IS30" s="373"/>
      <c r="IT30" s="373"/>
      <c r="IU30" s="373"/>
      <c r="IV30" s="373"/>
    </row>
    <row r="31" spans="1:256" x14ac:dyDescent="0.2">
      <c r="A31" s="218"/>
      <c r="B31" s="219"/>
      <c r="C31" s="375"/>
      <c r="D31" s="375"/>
      <c r="E31" s="375"/>
      <c r="F31" s="375"/>
      <c r="G31" s="375"/>
      <c r="H31" s="375"/>
      <c r="I31" s="375"/>
      <c r="J31" s="375"/>
      <c r="K31" s="375"/>
      <c r="L31" s="375"/>
      <c r="M31" s="376"/>
      <c r="N31" s="211"/>
      <c r="O31" s="211"/>
      <c r="P31" s="374"/>
      <c r="Q31" s="374"/>
      <c r="R31" s="374"/>
      <c r="S31" s="374"/>
      <c r="T31" s="374"/>
      <c r="U31" s="374"/>
      <c r="V31" s="374"/>
      <c r="W31" s="374"/>
      <c r="X31" s="374"/>
      <c r="Y31" s="374"/>
      <c r="Z31" s="374"/>
      <c r="AA31" s="207"/>
      <c r="AB31" s="207"/>
      <c r="AC31" s="373"/>
      <c r="AD31" s="373"/>
      <c r="AE31" s="373"/>
      <c r="AF31" s="373"/>
      <c r="AG31" s="373"/>
      <c r="AH31" s="373"/>
      <c r="AI31" s="373"/>
      <c r="AJ31" s="373"/>
      <c r="AK31" s="373"/>
      <c r="AL31" s="373"/>
      <c r="AM31" s="373"/>
      <c r="AN31" s="207"/>
      <c r="AO31" s="207"/>
      <c r="AP31" s="373"/>
      <c r="AQ31" s="373"/>
      <c r="AR31" s="373"/>
      <c r="AS31" s="373"/>
      <c r="AT31" s="373"/>
      <c r="AU31" s="373"/>
      <c r="AV31" s="373"/>
      <c r="AW31" s="373"/>
      <c r="AX31" s="373"/>
      <c r="AY31" s="373"/>
      <c r="AZ31" s="373"/>
      <c r="BA31" s="207"/>
      <c r="BB31" s="207"/>
      <c r="BC31" s="373"/>
      <c r="BD31" s="373"/>
      <c r="BE31" s="373"/>
      <c r="BF31" s="373"/>
      <c r="BG31" s="373"/>
      <c r="BH31" s="373"/>
      <c r="BI31" s="373"/>
      <c r="BJ31" s="373"/>
      <c r="BK31" s="373"/>
      <c r="BL31" s="373"/>
      <c r="BM31" s="373"/>
      <c r="BN31" s="207"/>
      <c r="BO31" s="207"/>
      <c r="BP31" s="373"/>
      <c r="BQ31" s="373"/>
      <c r="BR31" s="373"/>
      <c r="BS31" s="373"/>
      <c r="BT31" s="373"/>
      <c r="BU31" s="373"/>
      <c r="BV31" s="373"/>
      <c r="BW31" s="373"/>
      <c r="BX31" s="373"/>
      <c r="BY31" s="373"/>
      <c r="BZ31" s="373"/>
      <c r="CA31" s="207"/>
      <c r="CB31" s="207"/>
      <c r="CC31" s="373"/>
      <c r="CD31" s="373"/>
      <c r="CE31" s="373"/>
      <c r="CF31" s="373"/>
      <c r="CG31" s="373"/>
      <c r="CH31" s="373"/>
      <c r="CI31" s="373"/>
      <c r="CJ31" s="373"/>
      <c r="CK31" s="373"/>
      <c r="CL31" s="373"/>
      <c r="CM31" s="373"/>
      <c r="CN31" s="207"/>
      <c r="CO31" s="207"/>
      <c r="CP31" s="373"/>
      <c r="CQ31" s="373"/>
      <c r="CR31" s="373"/>
      <c r="CS31" s="373"/>
      <c r="CT31" s="373"/>
      <c r="CU31" s="373"/>
      <c r="CV31" s="373"/>
      <c r="CW31" s="373"/>
      <c r="CX31" s="373"/>
      <c r="CY31" s="373"/>
      <c r="CZ31" s="373"/>
      <c r="DA31" s="207"/>
      <c r="DB31" s="207"/>
      <c r="DC31" s="373"/>
      <c r="DD31" s="373"/>
      <c r="DE31" s="373"/>
      <c r="DF31" s="373"/>
      <c r="DG31" s="373"/>
      <c r="DH31" s="373"/>
      <c r="DI31" s="373"/>
      <c r="DJ31" s="373"/>
      <c r="DK31" s="373"/>
      <c r="DL31" s="373"/>
      <c r="DM31" s="373"/>
      <c r="DN31" s="207"/>
      <c r="DO31" s="207"/>
      <c r="DP31" s="373"/>
      <c r="DQ31" s="373"/>
      <c r="DR31" s="373"/>
      <c r="DS31" s="373"/>
      <c r="DT31" s="373"/>
      <c r="DU31" s="373"/>
      <c r="DV31" s="373"/>
      <c r="DW31" s="373"/>
      <c r="DX31" s="373"/>
      <c r="DY31" s="373"/>
      <c r="DZ31" s="373"/>
      <c r="EA31" s="207"/>
      <c r="EB31" s="207"/>
      <c r="EC31" s="373"/>
      <c r="ED31" s="373"/>
      <c r="EE31" s="373"/>
      <c r="EF31" s="373"/>
      <c r="EG31" s="373"/>
      <c r="EH31" s="373"/>
      <c r="EI31" s="373"/>
      <c r="EJ31" s="373"/>
      <c r="EK31" s="373"/>
      <c r="EL31" s="373"/>
      <c r="EM31" s="373"/>
      <c r="EN31" s="207"/>
      <c r="EO31" s="207"/>
      <c r="EP31" s="373"/>
      <c r="EQ31" s="373"/>
      <c r="ER31" s="373"/>
      <c r="ES31" s="373"/>
      <c r="ET31" s="373"/>
      <c r="EU31" s="373"/>
      <c r="EV31" s="373"/>
      <c r="EW31" s="373"/>
      <c r="EX31" s="373"/>
      <c r="EY31" s="373"/>
      <c r="EZ31" s="373"/>
      <c r="FA31" s="207"/>
      <c r="FB31" s="207"/>
      <c r="FC31" s="373"/>
      <c r="FD31" s="373"/>
      <c r="FE31" s="373"/>
      <c r="FF31" s="373"/>
      <c r="FG31" s="373"/>
      <c r="FH31" s="373"/>
      <c r="FI31" s="373"/>
      <c r="FJ31" s="373"/>
      <c r="FK31" s="373"/>
      <c r="FL31" s="373"/>
      <c r="FM31" s="373"/>
      <c r="FN31" s="207"/>
      <c r="FO31" s="207"/>
      <c r="FP31" s="373"/>
      <c r="FQ31" s="373"/>
      <c r="FR31" s="373"/>
      <c r="FS31" s="373"/>
      <c r="FT31" s="373"/>
      <c r="FU31" s="373"/>
      <c r="FV31" s="373"/>
      <c r="FW31" s="373"/>
      <c r="FX31" s="373"/>
      <c r="FY31" s="373"/>
      <c r="FZ31" s="373"/>
      <c r="GA31" s="207"/>
      <c r="GB31" s="207"/>
      <c r="GC31" s="373"/>
      <c r="GD31" s="373"/>
      <c r="GE31" s="373"/>
      <c r="GF31" s="373"/>
      <c r="GG31" s="373"/>
      <c r="GH31" s="373"/>
      <c r="GI31" s="373"/>
      <c r="GJ31" s="373"/>
      <c r="GK31" s="373"/>
      <c r="GL31" s="373"/>
      <c r="GM31" s="373"/>
      <c r="GN31" s="207"/>
      <c r="GO31" s="207"/>
      <c r="GP31" s="373"/>
      <c r="GQ31" s="373"/>
      <c r="GR31" s="373"/>
      <c r="GS31" s="373"/>
      <c r="GT31" s="373"/>
      <c r="GU31" s="373"/>
      <c r="GV31" s="373"/>
      <c r="GW31" s="373"/>
      <c r="GX31" s="373"/>
      <c r="GY31" s="373"/>
      <c r="GZ31" s="373"/>
      <c r="HA31" s="207"/>
      <c r="HB31" s="207"/>
      <c r="HC31" s="373"/>
      <c r="HD31" s="373"/>
      <c r="HE31" s="373"/>
      <c r="HF31" s="373"/>
      <c r="HG31" s="373"/>
      <c r="HH31" s="373"/>
      <c r="HI31" s="373"/>
      <c r="HJ31" s="373"/>
      <c r="HK31" s="373"/>
      <c r="HL31" s="373"/>
      <c r="HM31" s="373"/>
      <c r="HN31" s="207"/>
      <c r="HO31" s="207"/>
      <c r="HP31" s="373"/>
      <c r="HQ31" s="373"/>
      <c r="HR31" s="373"/>
      <c r="HS31" s="373"/>
      <c r="HT31" s="373"/>
      <c r="HU31" s="373"/>
      <c r="HV31" s="373"/>
      <c r="HW31" s="373"/>
      <c r="HX31" s="373"/>
      <c r="HY31" s="373"/>
      <c r="HZ31" s="373"/>
      <c r="IA31" s="207"/>
      <c r="IB31" s="207"/>
      <c r="IC31" s="373"/>
      <c r="ID31" s="373"/>
      <c r="IE31" s="373"/>
      <c r="IF31" s="373"/>
      <c r="IG31" s="373"/>
      <c r="IH31" s="373"/>
      <c r="II31" s="373"/>
      <c r="IJ31" s="373"/>
      <c r="IK31" s="373"/>
      <c r="IL31" s="373"/>
      <c r="IM31" s="373"/>
      <c r="IN31" s="207"/>
      <c r="IO31" s="207"/>
      <c r="IP31" s="373"/>
      <c r="IQ31" s="373"/>
      <c r="IR31" s="373"/>
      <c r="IS31" s="373"/>
      <c r="IT31" s="373"/>
      <c r="IU31" s="373"/>
      <c r="IV31" s="373"/>
    </row>
    <row r="32" spans="1:256" x14ac:dyDescent="0.2">
      <c r="A32" s="218"/>
      <c r="B32" s="219"/>
      <c r="C32" s="375"/>
      <c r="D32" s="375"/>
      <c r="E32" s="375"/>
      <c r="F32" s="375"/>
      <c r="G32" s="375"/>
      <c r="H32" s="375"/>
      <c r="I32" s="375"/>
      <c r="J32" s="375"/>
      <c r="K32" s="375"/>
      <c r="L32" s="375"/>
      <c r="M32" s="376"/>
      <c r="N32" s="223"/>
      <c r="O32" s="223"/>
      <c r="P32" s="385"/>
      <c r="Q32" s="385"/>
      <c r="R32" s="385"/>
      <c r="S32" s="385"/>
      <c r="T32" s="385"/>
      <c r="U32" s="385"/>
      <c r="V32" s="385"/>
      <c r="W32" s="385"/>
      <c r="X32" s="385"/>
      <c r="Y32" s="385"/>
      <c r="Z32" s="386"/>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74"/>
      <c r="Q38" s="374"/>
      <c r="R38" s="374"/>
      <c r="S38" s="374"/>
      <c r="T38" s="374"/>
      <c r="U38" s="374"/>
      <c r="V38" s="374"/>
      <c r="W38" s="374"/>
      <c r="X38" s="374"/>
      <c r="Y38" s="374"/>
      <c r="Z38" s="374"/>
      <c r="AA38" s="207"/>
      <c r="AB38" s="207"/>
      <c r="AC38" s="373"/>
      <c r="AD38" s="373"/>
      <c r="AE38" s="373"/>
      <c r="AF38" s="373"/>
      <c r="AG38" s="373"/>
      <c r="AH38" s="373"/>
      <c r="AI38" s="373"/>
      <c r="AJ38" s="373"/>
      <c r="AK38" s="373"/>
      <c r="AL38" s="373"/>
      <c r="AM38" s="373"/>
      <c r="AN38" s="207"/>
      <c r="AO38" s="207"/>
      <c r="AP38" s="373"/>
      <c r="AQ38" s="373"/>
      <c r="AR38" s="373"/>
      <c r="AS38" s="373"/>
      <c r="AT38" s="373"/>
      <c r="AU38" s="373"/>
      <c r="AV38" s="373"/>
      <c r="AW38" s="373"/>
      <c r="AX38" s="373"/>
      <c r="AY38" s="373"/>
      <c r="AZ38" s="373"/>
      <c r="BA38" s="207"/>
      <c r="BB38" s="207"/>
      <c r="BC38" s="373"/>
      <c r="BD38" s="373"/>
      <c r="BE38" s="373"/>
      <c r="BF38" s="373"/>
      <c r="BG38" s="373"/>
      <c r="BH38" s="373"/>
      <c r="BI38" s="373"/>
      <c r="BJ38" s="373"/>
      <c r="BK38" s="373"/>
      <c r="BL38" s="373"/>
      <c r="BM38" s="373"/>
      <c r="BN38" s="207"/>
      <c r="BO38" s="207"/>
      <c r="BP38" s="373"/>
      <c r="BQ38" s="373"/>
      <c r="BR38" s="373"/>
      <c r="BS38" s="373"/>
      <c r="BT38" s="373"/>
      <c r="BU38" s="373"/>
      <c r="BV38" s="373"/>
      <c r="BW38" s="373"/>
      <c r="BX38" s="373"/>
      <c r="BY38" s="373"/>
      <c r="BZ38" s="373"/>
      <c r="CA38" s="207"/>
      <c r="CB38" s="207"/>
      <c r="CC38" s="373"/>
      <c r="CD38" s="373"/>
      <c r="CE38" s="373"/>
      <c r="CF38" s="373"/>
      <c r="CG38" s="373"/>
      <c r="CH38" s="373"/>
      <c r="CI38" s="373"/>
      <c r="CJ38" s="373"/>
      <c r="CK38" s="373"/>
      <c r="CL38" s="373"/>
      <c r="CM38" s="373"/>
      <c r="CN38" s="207"/>
      <c r="CO38" s="207"/>
      <c r="CP38" s="373"/>
      <c r="CQ38" s="373"/>
      <c r="CR38" s="373"/>
      <c r="CS38" s="373"/>
      <c r="CT38" s="373"/>
      <c r="CU38" s="373"/>
      <c r="CV38" s="373"/>
      <c r="CW38" s="373"/>
      <c r="CX38" s="373"/>
      <c r="CY38" s="373"/>
      <c r="CZ38" s="373"/>
      <c r="DA38" s="207"/>
      <c r="DB38" s="207"/>
      <c r="DC38" s="373"/>
      <c r="DD38" s="373"/>
      <c r="DE38" s="373"/>
      <c r="DF38" s="373"/>
      <c r="DG38" s="373"/>
      <c r="DH38" s="373"/>
      <c r="DI38" s="373"/>
      <c r="DJ38" s="373"/>
      <c r="DK38" s="373"/>
      <c r="DL38" s="373"/>
      <c r="DM38" s="373"/>
      <c r="DN38" s="207"/>
      <c r="DO38" s="207"/>
      <c r="DP38" s="373"/>
      <c r="DQ38" s="373"/>
      <c r="DR38" s="373"/>
      <c r="DS38" s="373"/>
      <c r="DT38" s="373"/>
      <c r="DU38" s="373"/>
      <c r="DV38" s="373"/>
      <c r="DW38" s="373"/>
      <c r="DX38" s="373"/>
      <c r="DY38" s="373"/>
      <c r="DZ38" s="373"/>
      <c r="EA38" s="207"/>
      <c r="EB38" s="207"/>
      <c r="EC38" s="373"/>
      <c r="ED38" s="373"/>
      <c r="EE38" s="373"/>
      <c r="EF38" s="373"/>
      <c r="EG38" s="373"/>
      <c r="EH38" s="373"/>
      <c r="EI38" s="373"/>
      <c r="EJ38" s="373"/>
      <c r="EK38" s="373"/>
      <c r="EL38" s="373"/>
      <c r="EM38" s="373"/>
      <c r="EN38" s="207"/>
      <c r="EO38" s="207"/>
      <c r="EP38" s="373"/>
      <c r="EQ38" s="373"/>
      <c r="ER38" s="373"/>
      <c r="ES38" s="373"/>
      <c r="ET38" s="373"/>
      <c r="EU38" s="373"/>
      <c r="EV38" s="373"/>
      <c r="EW38" s="373"/>
      <c r="EX38" s="373"/>
      <c r="EY38" s="373"/>
      <c r="EZ38" s="373"/>
      <c r="FA38" s="207"/>
      <c r="FB38" s="207"/>
      <c r="FC38" s="373"/>
      <c r="FD38" s="373"/>
      <c r="FE38" s="373"/>
      <c r="FF38" s="373"/>
      <c r="FG38" s="373"/>
      <c r="FH38" s="373"/>
      <c r="FI38" s="373"/>
      <c r="FJ38" s="373"/>
      <c r="FK38" s="373"/>
      <c r="FL38" s="373"/>
      <c r="FM38" s="373"/>
      <c r="FN38" s="207"/>
      <c r="FO38" s="207"/>
      <c r="FP38" s="373"/>
      <c r="FQ38" s="373"/>
      <c r="FR38" s="373"/>
      <c r="FS38" s="373"/>
      <c r="FT38" s="373"/>
      <c r="FU38" s="373"/>
      <c r="FV38" s="373"/>
      <c r="FW38" s="373"/>
      <c r="FX38" s="373"/>
      <c r="FY38" s="373"/>
      <c r="FZ38" s="373"/>
      <c r="GA38" s="207"/>
      <c r="GB38" s="207"/>
      <c r="GC38" s="373"/>
      <c r="GD38" s="373"/>
      <c r="GE38" s="373"/>
      <c r="GF38" s="373"/>
      <c r="GG38" s="373"/>
      <c r="GH38" s="373"/>
      <c r="GI38" s="373"/>
      <c r="GJ38" s="373"/>
      <c r="GK38" s="373"/>
      <c r="GL38" s="373"/>
      <c r="GM38" s="373"/>
      <c r="GN38" s="207"/>
      <c r="GO38" s="207"/>
      <c r="GP38" s="373"/>
      <c r="GQ38" s="373"/>
      <c r="GR38" s="373"/>
      <c r="GS38" s="373"/>
      <c r="GT38" s="373"/>
      <c r="GU38" s="373"/>
      <c r="GV38" s="373"/>
      <c r="GW38" s="373"/>
      <c r="GX38" s="373"/>
      <c r="GY38" s="373"/>
      <c r="GZ38" s="373"/>
      <c r="HA38" s="207"/>
      <c r="HB38" s="207"/>
      <c r="HC38" s="373"/>
      <c r="HD38" s="373"/>
      <c r="HE38" s="373"/>
      <c r="HF38" s="373"/>
      <c r="HG38" s="373"/>
      <c r="HH38" s="373"/>
      <c r="HI38" s="373"/>
      <c r="HJ38" s="373"/>
      <c r="HK38" s="373"/>
      <c r="HL38" s="373"/>
      <c r="HM38" s="373"/>
      <c r="HN38" s="207"/>
      <c r="HO38" s="207"/>
      <c r="HP38" s="373"/>
      <c r="HQ38" s="373"/>
      <c r="HR38" s="373"/>
      <c r="HS38" s="373"/>
      <c r="HT38" s="373"/>
      <c r="HU38" s="373"/>
      <c r="HV38" s="373"/>
      <c r="HW38" s="373"/>
      <c r="HX38" s="373"/>
      <c r="HY38" s="373"/>
      <c r="HZ38" s="373"/>
      <c r="IA38" s="207"/>
      <c r="IB38" s="207"/>
      <c r="IC38" s="373"/>
      <c r="ID38" s="373"/>
      <c r="IE38" s="373"/>
      <c r="IF38" s="373"/>
      <c r="IG38" s="373"/>
      <c r="IH38" s="373"/>
      <c r="II38" s="373"/>
      <c r="IJ38" s="373"/>
      <c r="IK38" s="373"/>
      <c r="IL38" s="373"/>
      <c r="IM38" s="373"/>
      <c r="IN38" s="207"/>
      <c r="IO38" s="207"/>
      <c r="IP38" s="373"/>
      <c r="IQ38" s="373"/>
      <c r="IR38" s="373"/>
      <c r="IS38" s="373"/>
      <c r="IT38" s="373"/>
      <c r="IU38" s="373"/>
      <c r="IV38" s="373"/>
    </row>
    <row r="39" spans="1:256" x14ac:dyDescent="0.2">
      <c r="A39" s="218"/>
      <c r="B39" s="219"/>
      <c r="C39" s="375"/>
      <c r="D39" s="375"/>
      <c r="E39" s="375"/>
      <c r="F39" s="375"/>
      <c r="G39" s="375"/>
      <c r="H39" s="375"/>
      <c r="I39" s="375"/>
      <c r="J39" s="375"/>
      <c r="K39" s="375"/>
      <c r="L39" s="375"/>
      <c r="M39" s="376"/>
      <c r="N39" s="211"/>
      <c r="O39" s="211"/>
      <c r="P39" s="374"/>
      <c r="Q39" s="374"/>
      <c r="R39" s="374"/>
      <c r="S39" s="374"/>
      <c r="T39" s="374"/>
      <c r="U39" s="374"/>
      <c r="V39" s="374"/>
      <c r="W39" s="374"/>
      <c r="X39" s="374"/>
      <c r="Y39" s="374"/>
      <c r="Z39" s="374"/>
      <c r="AA39" s="207"/>
      <c r="AB39" s="207"/>
      <c r="AC39" s="373"/>
      <c r="AD39" s="373"/>
      <c r="AE39" s="373"/>
      <c r="AF39" s="373"/>
      <c r="AG39" s="373"/>
      <c r="AH39" s="373"/>
      <c r="AI39" s="373"/>
      <c r="AJ39" s="373"/>
      <c r="AK39" s="373"/>
      <c r="AL39" s="373"/>
      <c r="AM39" s="373"/>
      <c r="AN39" s="207"/>
      <c r="AO39" s="207"/>
      <c r="AP39" s="373"/>
      <c r="AQ39" s="373"/>
      <c r="AR39" s="373"/>
      <c r="AS39" s="373"/>
      <c r="AT39" s="373"/>
      <c r="AU39" s="373"/>
      <c r="AV39" s="373"/>
      <c r="AW39" s="373"/>
      <c r="AX39" s="373"/>
      <c r="AY39" s="373"/>
      <c r="AZ39" s="373"/>
      <c r="BA39" s="207"/>
      <c r="BB39" s="207"/>
      <c r="BC39" s="373"/>
      <c r="BD39" s="373"/>
      <c r="BE39" s="373"/>
      <c r="BF39" s="373"/>
      <c r="BG39" s="373"/>
      <c r="BH39" s="373"/>
      <c r="BI39" s="373"/>
      <c r="BJ39" s="373"/>
      <c r="BK39" s="373"/>
      <c r="BL39" s="373"/>
      <c r="BM39" s="373"/>
      <c r="BN39" s="207"/>
      <c r="BO39" s="207"/>
      <c r="BP39" s="373"/>
      <c r="BQ39" s="373"/>
      <c r="BR39" s="373"/>
      <c r="BS39" s="373"/>
      <c r="BT39" s="373"/>
      <c r="BU39" s="373"/>
      <c r="BV39" s="373"/>
      <c r="BW39" s="373"/>
      <c r="BX39" s="373"/>
      <c r="BY39" s="373"/>
      <c r="BZ39" s="373"/>
      <c r="CA39" s="207"/>
      <c r="CB39" s="207"/>
      <c r="CC39" s="373"/>
      <c r="CD39" s="373"/>
      <c r="CE39" s="373"/>
      <c r="CF39" s="373"/>
      <c r="CG39" s="373"/>
      <c r="CH39" s="373"/>
      <c r="CI39" s="373"/>
      <c r="CJ39" s="373"/>
      <c r="CK39" s="373"/>
      <c r="CL39" s="373"/>
      <c r="CM39" s="373"/>
      <c r="CN39" s="207"/>
      <c r="CO39" s="207"/>
      <c r="CP39" s="373"/>
      <c r="CQ39" s="373"/>
      <c r="CR39" s="373"/>
      <c r="CS39" s="373"/>
      <c r="CT39" s="373"/>
      <c r="CU39" s="373"/>
      <c r="CV39" s="373"/>
      <c r="CW39" s="373"/>
      <c r="CX39" s="373"/>
      <c r="CY39" s="373"/>
      <c r="CZ39" s="373"/>
      <c r="DA39" s="207"/>
      <c r="DB39" s="207"/>
      <c r="DC39" s="373"/>
      <c r="DD39" s="373"/>
      <c r="DE39" s="373"/>
      <c r="DF39" s="373"/>
      <c r="DG39" s="373"/>
      <c r="DH39" s="373"/>
      <c r="DI39" s="373"/>
      <c r="DJ39" s="373"/>
      <c r="DK39" s="373"/>
      <c r="DL39" s="373"/>
      <c r="DM39" s="373"/>
      <c r="DN39" s="207"/>
      <c r="DO39" s="207"/>
      <c r="DP39" s="373"/>
      <c r="DQ39" s="373"/>
      <c r="DR39" s="373"/>
      <c r="DS39" s="373"/>
      <c r="DT39" s="373"/>
      <c r="DU39" s="373"/>
      <c r="DV39" s="373"/>
      <c r="DW39" s="373"/>
      <c r="DX39" s="373"/>
      <c r="DY39" s="373"/>
      <c r="DZ39" s="373"/>
      <c r="EA39" s="207"/>
      <c r="EB39" s="207"/>
      <c r="EC39" s="373"/>
      <c r="ED39" s="373"/>
      <c r="EE39" s="373"/>
      <c r="EF39" s="373"/>
      <c r="EG39" s="373"/>
      <c r="EH39" s="373"/>
      <c r="EI39" s="373"/>
      <c r="EJ39" s="373"/>
      <c r="EK39" s="373"/>
      <c r="EL39" s="373"/>
      <c r="EM39" s="373"/>
      <c r="EN39" s="207"/>
      <c r="EO39" s="207"/>
      <c r="EP39" s="373"/>
      <c r="EQ39" s="373"/>
      <c r="ER39" s="373"/>
      <c r="ES39" s="373"/>
      <c r="ET39" s="373"/>
      <c r="EU39" s="373"/>
      <c r="EV39" s="373"/>
      <c r="EW39" s="373"/>
      <c r="EX39" s="373"/>
      <c r="EY39" s="373"/>
      <c r="EZ39" s="373"/>
      <c r="FA39" s="207"/>
      <c r="FB39" s="207"/>
      <c r="FC39" s="373"/>
      <c r="FD39" s="373"/>
      <c r="FE39" s="373"/>
      <c r="FF39" s="373"/>
      <c r="FG39" s="373"/>
      <c r="FH39" s="373"/>
      <c r="FI39" s="373"/>
      <c r="FJ39" s="373"/>
      <c r="FK39" s="373"/>
      <c r="FL39" s="373"/>
      <c r="FM39" s="373"/>
      <c r="FN39" s="207"/>
      <c r="FO39" s="207"/>
      <c r="FP39" s="373"/>
      <c r="FQ39" s="373"/>
      <c r="FR39" s="373"/>
      <c r="FS39" s="373"/>
      <c r="FT39" s="373"/>
      <c r="FU39" s="373"/>
      <c r="FV39" s="373"/>
      <c r="FW39" s="373"/>
      <c r="FX39" s="373"/>
      <c r="FY39" s="373"/>
      <c r="FZ39" s="373"/>
      <c r="GA39" s="207"/>
      <c r="GB39" s="207"/>
      <c r="GC39" s="373"/>
      <c r="GD39" s="373"/>
      <c r="GE39" s="373"/>
      <c r="GF39" s="373"/>
      <c r="GG39" s="373"/>
      <c r="GH39" s="373"/>
      <c r="GI39" s="373"/>
      <c r="GJ39" s="373"/>
      <c r="GK39" s="373"/>
      <c r="GL39" s="373"/>
      <c r="GM39" s="373"/>
      <c r="GN39" s="207"/>
      <c r="GO39" s="207"/>
      <c r="GP39" s="373"/>
      <c r="GQ39" s="373"/>
      <c r="GR39" s="373"/>
      <c r="GS39" s="373"/>
      <c r="GT39" s="373"/>
      <c r="GU39" s="373"/>
      <c r="GV39" s="373"/>
      <c r="GW39" s="373"/>
      <c r="GX39" s="373"/>
      <c r="GY39" s="373"/>
      <c r="GZ39" s="373"/>
      <c r="HA39" s="207"/>
      <c r="HB39" s="207"/>
      <c r="HC39" s="373"/>
      <c r="HD39" s="373"/>
      <c r="HE39" s="373"/>
      <c r="HF39" s="373"/>
      <c r="HG39" s="373"/>
      <c r="HH39" s="373"/>
      <c r="HI39" s="373"/>
      <c r="HJ39" s="373"/>
      <c r="HK39" s="373"/>
      <c r="HL39" s="373"/>
      <c r="HM39" s="373"/>
      <c r="HN39" s="207"/>
      <c r="HO39" s="207"/>
      <c r="HP39" s="373"/>
      <c r="HQ39" s="373"/>
      <c r="HR39" s="373"/>
      <c r="HS39" s="373"/>
      <c r="HT39" s="373"/>
      <c r="HU39" s="373"/>
      <c r="HV39" s="373"/>
      <c r="HW39" s="373"/>
      <c r="HX39" s="373"/>
      <c r="HY39" s="373"/>
      <c r="HZ39" s="373"/>
      <c r="IA39" s="207"/>
      <c r="IB39" s="207"/>
      <c r="IC39" s="373"/>
      <c r="ID39" s="373"/>
      <c r="IE39" s="373"/>
      <c r="IF39" s="373"/>
      <c r="IG39" s="373"/>
      <c r="IH39" s="373"/>
      <c r="II39" s="373"/>
      <c r="IJ39" s="373"/>
      <c r="IK39" s="373"/>
      <c r="IL39" s="373"/>
      <c r="IM39" s="373"/>
      <c r="IN39" s="207"/>
      <c r="IO39" s="207"/>
      <c r="IP39" s="373"/>
      <c r="IQ39" s="373"/>
      <c r="IR39" s="373"/>
      <c r="IS39" s="373"/>
      <c r="IT39" s="373"/>
      <c r="IU39" s="373"/>
      <c r="IV39" s="373"/>
    </row>
    <row r="40" spans="1:256" x14ac:dyDescent="0.2">
      <c r="A40" s="218"/>
      <c r="B40" s="219"/>
      <c r="C40" s="375"/>
      <c r="D40" s="375"/>
      <c r="E40" s="375"/>
      <c r="F40" s="375"/>
      <c r="G40" s="375"/>
      <c r="H40" s="375"/>
      <c r="I40" s="375"/>
      <c r="J40" s="375"/>
      <c r="K40" s="375"/>
      <c r="L40" s="375"/>
      <c r="M40" s="376"/>
      <c r="N40" s="211"/>
      <c r="O40" s="211"/>
      <c r="P40" s="374"/>
      <c r="Q40" s="374"/>
      <c r="R40" s="374"/>
      <c r="S40" s="374"/>
      <c r="T40" s="374"/>
      <c r="U40" s="374"/>
      <c r="V40" s="374"/>
      <c r="W40" s="374"/>
      <c r="X40" s="374"/>
      <c r="Y40" s="374"/>
      <c r="Z40" s="374"/>
      <c r="AA40" s="207"/>
      <c r="AB40" s="207"/>
      <c r="AC40" s="373"/>
      <c r="AD40" s="373"/>
      <c r="AE40" s="373"/>
      <c r="AF40" s="373"/>
      <c r="AG40" s="373"/>
      <c r="AH40" s="373"/>
      <c r="AI40" s="373"/>
      <c r="AJ40" s="373"/>
      <c r="AK40" s="373"/>
      <c r="AL40" s="373"/>
      <c r="AM40" s="373"/>
      <c r="AN40" s="207"/>
      <c r="AO40" s="207"/>
      <c r="AP40" s="373"/>
      <c r="AQ40" s="373"/>
      <c r="AR40" s="373"/>
      <c r="AS40" s="373"/>
      <c r="AT40" s="373"/>
      <c r="AU40" s="373"/>
      <c r="AV40" s="373"/>
      <c r="AW40" s="373"/>
      <c r="AX40" s="373"/>
      <c r="AY40" s="373"/>
      <c r="AZ40" s="373"/>
      <c r="BA40" s="207"/>
      <c r="BB40" s="207"/>
      <c r="BC40" s="373"/>
      <c r="BD40" s="373"/>
      <c r="BE40" s="373"/>
      <c r="BF40" s="373"/>
      <c r="BG40" s="373"/>
      <c r="BH40" s="373"/>
      <c r="BI40" s="373"/>
      <c r="BJ40" s="373"/>
      <c r="BK40" s="373"/>
      <c r="BL40" s="373"/>
      <c r="BM40" s="373"/>
      <c r="BN40" s="207"/>
      <c r="BO40" s="207"/>
      <c r="BP40" s="373"/>
      <c r="BQ40" s="373"/>
      <c r="BR40" s="373"/>
      <c r="BS40" s="373"/>
      <c r="BT40" s="373"/>
      <c r="BU40" s="373"/>
      <c r="BV40" s="373"/>
      <c r="BW40" s="373"/>
      <c r="BX40" s="373"/>
      <c r="BY40" s="373"/>
      <c r="BZ40" s="373"/>
      <c r="CA40" s="207"/>
      <c r="CB40" s="207"/>
      <c r="CC40" s="373"/>
      <c r="CD40" s="373"/>
      <c r="CE40" s="373"/>
      <c r="CF40" s="373"/>
      <c r="CG40" s="373"/>
      <c r="CH40" s="373"/>
      <c r="CI40" s="373"/>
      <c r="CJ40" s="373"/>
      <c r="CK40" s="373"/>
      <c r="CL40" s="373"/>
      <c r="CM40" s="373"/>
      <c r="CN40" s="207"/>
      <c r="CO40" s="207"/>
      <c r="CP40" s="373"/>
      <c r="CQ40" s="373"/>
      <c r="CR40" s="373"/>
      <c r="CS40" s="373"/>
      <c r="CT40" s="373"/>
      <c r="CU40" s="373"/>
      <c r="CV40" s="373"/>
      <c r="CW40" s="373"/>
      <c r="CX40" s="373"/>
      <c r="CY40" s="373"/>
      <c r="CZ40" s="373"/>
      <c r="DA40" s="207"/>
      <c r="DB40" s="207"/>
      <c r="DC40" s="373"/>
      <c r="DD40" s="373"/>
      <c r="DE40" s="373"/>
      <c r="DF40" s="373"/>
      <c r="DG40" s="373"/>
      <c r="DH40" s="373"/>
      <c r="DI40" s="373"/>
      <c r="DJ40" s="373"/>
      <c r="DK40" s="373"/>
      <c r="DL40" s="373"/>
      <c r="DM40" s="373"/>
      <c r="DN40" s="207"/>
      <c r="DO40" s="207"/>
      <c r="DP40" s="373"/>
      <c r="DQ40" s="373"/>
      <c r="DR40" s="373"/>
      <c r="DS40" s="373"/>
      <c r="DT40" s="373"/>
      <c r="DU40" s="373"/>
      <c r="DV40" s="373"/>
      <c r="DW40" s="373"/>
      <c r="DX40" s="373"/>
      <c r="DY40" s="373"/>
      <c r="DZ40" s="373"/>
      <c r="EA40" s="207"/>
      <c r="EB40" s="207"/>
      <c r="EC40" s="373"/>
      <c r="ED40" s="373"/>
      <c r="EE40" s="373"/>
      <c r="EF40" s="373"/>
      <c r="EG40" s="373"/>
      <c r="EH40" s="373"/>
      <c r="EI40" s="373"/>
      <c r="EJ40" s="373"/>
      <c r="EK40" s="373"/>
      <c r="EL40" s="373"/>
      <c r="EM40" s="373"/>
      <c r="EN40" s="207"/>
      <c r="EO40" s="207"/>
      <c r="EP40" s="373"/>
      <c r="EQ40" s="373"/>
      <c r="ER40" s="373"/>
      <c r="ES40" s="373"/>
      <c r="ET40" s="373"/>
      <c r="EU40" s="373"/>
      <c r="EV40" s="373"/>
      <c r="EW40" s="373"/>
      <c r="EX40" s="373"/>
      <c r="EY40" s="373"/>
      <c r="EZ40" s="373"/>
      <c r="FA40" s="207"/>
      <c r="FB40" s="207"/>
      <c r="FC40" s="373"/>
      <c r="FD40" s="373"/>
      <c r="FE40" s="373"/>
      <c r="FF40" s="373"/>
      <c r="FG40" s="373"/>
      <c r="FH40" s="373"/>
      <c r="FI40" s="373"/>
      <c r="FJ40" s="373"/>
      <c r="FK40" s="373"/>
      <c r="FL40" s="373"/>
      <c r="FM40" s="373"/>
      <c r="FN40" s="207"/>
      <c r="FO40" s="207"/>
      <c r="FP40" s="373"/>
      <c r="FQ40" s="373"/>
      <c r="FR40" s="373"/>
      <c r="FS40" s="373"/>
      <c r="FT40" s="373"/>
      <c r="FU40" s="373"/>
      <c r="FV40" s="373"/>
      <c r="FW40" s="373"/>
      <c r="FX40" s="373"/>
      <c r="FY40" s="373"/>
      <c r="FZ40" s="373"/>
      <c r="GA40" s="207"/>
      <c r="GB40" s="207"/>
      <c r="GC40" s="373"/>
      <c r="GD40" s="373"/>
      <c r="GE40" s="373"/>
      <c r="GF40" s="373"/>
      <c r="GG40" s="373"/>
      <c r="GH40" s="373"/>
      <c r="GI40" s="373"/>
      <c r="GJ40" s="373"/>
      <c r="GK40" s="373"/>
      <c r="GL40" s="373"/>
      <c r="GM40" s="373"/>
      <c r="GN40" s="207"/>
      <c r="GO40" s="207"/>
      <c r="GP40" s="373"/>
      <c r="GQ40" s="373"/>
      <c r="GR40" s="373"/>
      <c r="GS40" s="373"/>
      <c r="GT40" s="373"/>
      <c r="GU40" s="373"/>
      <c r="GV40" s="373"/>
      <c r="GW40" s="373"/>
      <c r="GX40" s="373"/>
      <c r="GY40" s="373"/>
      <c r="GZ40" s="373"/>
      <c r="HA40" s="207"/>
      <c r="HB40" s="207"/>
      <c r="HC40" s="373"/>
      <c r="HD40" s="373"/>
      <c r="HE40" s="373"/>
      <c r="HF40" s="373"/>
      <c r="HG40" s="373"/>
      <c r="HH40" s="373"/>
      <c r="HI40" s="373"/>
      <c r="HJ40" s="373"/>
      <c r="HK40" s="373"/>
      <c r="HL40" s="373"/>
      <c r="HM40" s="373"/>
      <c r="HN40" s="207"/>
      <c r="HO40" s="207"/>
      <c r="HP40" s="373"/>
      <c r="HQ40" s="373"/>
      <c r="HR40" s="373"/>
      <c r="HS40" s="373"/>
      <c r="HT40" s="373"/>
      <c r="HU40" s="373"/>
      <c r="HV40" s="373"/>
      <c r="HW40" s="373"/>
      <c r="HX40" s="373"/>
      <c r="HY40" s="373"/>
      <c r="HZ40" s="373"/>
      <c r="IA40" s="207"/>
      <c r="IB40" s="207"/>
      <c r="IC40" s="373"/>
      <c r="ID40" s="373"/>
      <c r="IE40" s="373"/>
      <c r="IF40" s="373"/>
      <c r="IG40" s="373"/>
      <c r="IH40" s="373"/>
      <c r="II40" s="373"/>
      <c r="IJ40" s="373"/>
      <c r="IK40" s="373"/>
      <c r="IL40" s="373"/>
      <c r="IM40" s="373"/>
      <c r="IN40" s="207"/>
      <c r="IO40" s="207"/>
      <c r="IP40" s="373"/>
      <c r="IQ40" s="373"/>
      <c r="IR40" s="373"/>
      <c r="IS40" s="373"/>
      <c r="IT40" s="373"/>
      <c r="IU40" s="373"/>
      <c r="IV40" s="373"/>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88"/>
      <c r="D70" s="388"/>
      <c r="E70" s="388"/>
      <c r="F70" s="388"/>
      <c r="G70" s="388"/>
      <c r="H70" s="388"/>
      <c r="I70" s="388"/>
      <c r="J70" s="388"/>
      <c r="K70" s="388"/>
      <c r="L70" s="388"/>
      <c r="M70" s="389"/>
    </row>
    <row r="71" spans="1:13" ht="12" thickTop="1" x14ac:dyDescent="0.2">
      <c r="A71" s="208"/>
      <c r="B71" s="208"/>
      <c r="C71" s="209"/>
      <c r="D71" s="209"/>
      <c r="E71" s="209"/>
      <c r="F71" s="209"/>
      <c r="G71" s="209"/>
      <c r="H71" s="209"/>
      <c r="I71" s="209"/>
      <c r="J71" s="209"/>
      <c r="K71" s="209"/>
      <c r="L71" s="209"/>
    </row>
    <row r="72" spans="1:13" ht="12.75" x14ac:dyDescent="0.2">
      <c r="A72" s="390" t="s">
        <v>832</v>
      </c>
      <c r="B72" s="390"/>
      <c r="C72" s="390"/>
      <c r="D72" s="390"/>
      <c r="E72" s="390"/>
      <c r="F72" s="126"/>
      <c r="G72" s="126"/>
      <c r="H72" s="126"/>
      <c r="I72" s="126"/>
      <c r="J72" s="126"/>
      <c r="K72" s="126"/>
      <c r="L72" s="126"/>
      <c r="M72" s="126"/>
    </row>
    <row r="73" spans="1:13" x14ac:dyDescent="0.2">
      <c r="A73" s="210" t="s">
        <v>764</v>
      </c>
      <c r="B73" s="210" t="s">
        <v>765</v>
      </c>
      <c r="C73" s="387"/>
      <c r="D73" s="387"/>
      <c r="E73" s="387"/>
      <c r="F73" s="387"/>
      <c r="G73" s="387"/>
      <c r="H73" s="387"/>
      <c r="I73" s="387"/>
      <c r="J73" s="387"/>
      <c r="K73" s="387"/>
      <c r="L73" s="387"/>
      <c r="M73" s="387"/>
    </row>
    <row r="74" spans="1:13" x14ac:dyDescent="0.2">
      <c r="A74" s="211"/>
      <c r="B74" s="211"/>
      <c r="C74" s="387"/>
      <c r="D74" s="387"/>
      <c r="E74" s="387"/>
      <c r="F74" s="387"/>
      <c r="G74" s="387"/>
      <c r="H74" s="387"/>
      <c r="I74" s="387"/>
      <c r="J74" s="387"/>
      <c r="K74" s="387"/>
      <c r="L74" s="387"/>
      <c r="M74" s="387"/>
    </row>
    <row r="75" spans="1:13" x14ac:dyDescent="0.2">
      <c r="A75" s="211"/>
      <c r="B75" s="211"/>
      <c r="C75" s="387"/>
      <c r="D75" s="387"/>
      <c r="E75" s="387"/>
      <c r="F75" s="387"/>
      <c r="G75" s="387"/>
      <c r="H75" s="387"/>
      <c r="I75" s="387"/>
      <c r="J75" s="387"/>
      <c r="K75" s="387"/>
      <c r="L75" s="387"/>
      <c r="M75" s="387"/>
    </row>
    <row r="76" spans="1:13" x14ac:dyDescent="0.2">
      <c r="A76" s="211"/>
      <c r="B76" s="211"/>
      <c r="C76" s="387"/>
      <c r="D76" s="387"/>
      <c r="E76" s="387"/>
      <c r="F76" s="387"/>
      <c r="G76" s="387"/>
      <c r="H76" s="387"/>
      <c r="I76" s="387"/>
      <c r="J76" s="387"/>
      <c r="K76" s="387"/>
      <c r="L76" s="387"/>
      <c r="M76" s="387"/>
    </row>
    <row r="77" spans="1:13" x14ac:dyDescent="0.2">
      <c r="A77" s="211"/>
      <c r="B77" s="211"/>
      <c r="C77" s="387"/>
      <c r="D77" s="387"/>
      <c r="E77" s="387"/>
      <c r="F77" s="387"/>
      <c r="G77" s="387"/>
      <c r="H77" s="387"/>
      <c r="I77" s="387"/>
      <c r="J77" s="387"/>
      <c r="K77" s="387"/>
      <c r="L77" s="387"/>
      <c r="M77" s="387"/>
    </row>
    <row r="78" spans="1:13" x14ac:dyDescent="0.2">
      <c r="A78" s="211"/>
      <c r="B78" s="211"/>
      <c r="C78" s="387"/>
      <c r="D78" s="387"/>
      <c r="E78" s="387"/>
      <c r="F78" s="387"/>
      <c r="G78" s="387"/>
      <c r="H78" s="387"/>
      <c r="I78" s="387"/>
      <c r="J78" s="387"/>
      <c r="K78" s="387"/>
      <c r="L78" s="387"/>
      <c r="M78" s="387"/>
    </row>
    <row r="79" spans="1:13" x14ac:dyDescent="0.2">
      <c r="A79" s="211"/>
      <c r="B79" s="211"/>
      <c r="C79" s="387"/>
      <c r="D79" s="387"/>
      <c r="E79" s="387"/>
      <c r="F79" s="387"/>
      <c r="G79" s="387"/>
      <c r="H79" s="387"/>
      <c r="I79" s="387"/>
      <c r="J79" s="387"/>
      <c r="K79" s="387"/>
      <c r="L79" s="387"/>
      <c r="M79" s="387"/>
    </row>
    <row r="80" spans="1:13" x14ac:dyDescent="0.2">
      <c r="A80" s="211"/>
      <c r="B80" s="211"/>
      <c r="C80" s="387"/>
      <c r="D80" s="387"/>
      <c r="E80" s="387"/>
      <c r="F80" s="387"/>
      <c r="G80" s="387"/>
      <c r="H80" s="387"/>
      <c r="I80" s="387"/>
      <c r="J80" s="387"/>
      <c r="K80" s="387"/>
      <c r="L80" s="387"/>
      <c r="M80" s="387"/>
    </row>
    <row r="81" spans="1:13" x14ac:dyDescent="0.2">
      <c r="A81" s="211"/>
      <c r="B81" s="211"/>
      <c r="C81" s="387"/>
      <c r="D81" s="387"/>
      <c r="E81" s="387"/>
      <c r="F81" s="387"/>
      <c r="G81" s="387"/>
      <c r="H81" s="387"/>
      <c r="I81" s="387"/>
      <c r="J81" s="387"/>
      <c r="K81" s="387"/>
      <c r="L81" s="387"/>
      <c r="M81" s="387"/>
    </row>
    <row r="82" spans="1:13" x14ac:dyDescent="0.2">
      <c r="A82" s="211"/>
      <c r="B82" s="211"/>
      <c r="C82" s="387"/>
      <c r="D82" s="387"/>
      <c r="E82" s="387"/>
      <c r="F82" s="387"/>
      <c r="G82" s="387"/>
      <c r="H82" s="387"/>
      <c r="I82" s="387"/>
      <c r="J82" s="387"/>
      <c r="K82" s="387"/>
      <c r="L82" s="387"/>
      <c r="M82" s="387"/>
    </row>
    <row r="83" spans="1:13" x14ac:dyDescent="0.2">
      <c r="A83" s="211"/>
      <c r="B83" s="211"/>
      <c r="C83" s="387"/>
      <c r="D83" s="387"/>
      <c r="E83" s="387"/>
      <c r="F83" s="387"/>
      <c r="G83" s="387"/>
      <c r="H83" s="387"/>
      <c r="I83" s="387"/>
      <c r="J83" s="387"/>
      <c r="K83" s="387"/>
      <c r="L83" s="387"/>
      <c r="M83" s="387"/>
    </row>
    <row r="84" spans="1:13" x14ac:dyDescent="0.2">
      <c r="A84" s="211"/>
      <c r="B84" s="211"/>
      <c r="C84" s="387"/>
      <c r="D84" s="387"/>
      <c r="E84" s="387"/>
      <c r="F84" s="387"/>
      <c r="G84" s="387"/>
      <c r="H84" s="387"/>
      <c r="I84" s="387"/>
      <c r="J84" s="387"/>
      <c r="K84" s="387"/>
      <c r="L84" s="387"/>
      <c r="M84" s="387"/>
    </row>
    <row r="85" spans="1:13" x14ac:dyDescent="0.2">
      <c r="A85" s="211"/>
      <c r="B85" s="211"/>
      <c r="C85" s="387"/>
      <c r="D85" s="387"/>
      <c r="E85" s="387"/>
      <c r="F85" s="387"/>
      <c r="G85" s="387"/>
      <c r="H85" s="387"/>
      <c r="I85" s="387"/>
      <c r="J85" s="387"/>
      <c r="K85" s="387"/>
      <c r="L85" s="387"/>
      <c r="M85" s="387"/>
    </row>
    <row r="86" spans="1:13" x14ac:dyDescent="0.2">
      <c r="A86" s="211"/>
      <c r="B86" s="211"/>
      <c r="C86" s="387"/>
      <c r="D86" s="387"/>
      <c r="E86" s="387"/>
      <c r="F86" s="387"/>
      <c r="G86" s="387"/>
      <c r="H86" s="387"/>
      <c r="I86" s="387"/>
      <c r="J86" s="387"/>
      <c r="K86" s="387"/>
      <c r="L86" s="387"/>
      <c r="M86" s="387"/>
    </row>
    <row r="87" spans="1:13" x14ac:dyDescent="0.2">
      <c r="A87" s="211"/>
      <c r="B87" s="211"/>
      <c r="C87" s="387"/>
      <c r="D87" s="387"/>
      <c r="E87" s="387"/>
      <c r="F87" s="387"/>
      <c r="G87" s="387"/>
      <c r="H87" s="387"/>
      <c r="I87" s="387"/>
      <c r="J87" s="387"/>
      <c r="K87" s="387"/>
      <c r="L87" s="387"/>
      <c r="M87" s="387"/>
    </row>
    <row r="88" spans="1:13" x14ac:dyDescent="0.2">
      <c r="A88" s="211"/>
      <c r="B88" s="211"/>
      <c r="C88" s="387"/>
      <c r="D88" s="387"/>
      <c r="E88" s="387"/>
      <c r="F88" s="387"/>
      <c r="G88" s="387"/>
      <c r="H88" s="387"/>
      <c r="I88" s="387"/>
      <c r="J88" s="387"/>
      <c r="K88" s="387"/>
      <c r="L88" s="387"/>
      <c r="M88" s="387"/>
    </row>
    <row r="89" spans="1:13" x14ac:dyDescent="0.2">
      <c r="A89" s="211"/>
      <c r="B89" s="211"/>
      <c r="C89" s="387"/>
      <c r="D89" s="387"/>
      <c r="E89" s="387"/>
      <c r="F89" s="387"/>
      <c r="G89" s="387"/>
      <c r="H89" s="387"/>
      <c r="I89" s="387"/>
      <c r="J89" s="387"/>
      <c r="K89" s="387"/>
      <c r="L89" s="387"/>
      <c r="M89" s="387"/>
    </row>
    <row r="90" spans="1:13" x14ac:dyDescent="0.2">
      <c r="A90" s="211"/>
      <c r="B90" s="211"/>
      <c r="C90" s="387"/>
      <c r="D90" s="387"/>
      <c r="E90" s="387"/>
      <c r="F90" s="387"/>
      <c r="G90" s="387"/>
      <c r="H90" s="387"/>
      <c r="I90" s="387"/>
      <c r="J90" s="387"/>
      <c r="K90" s="387"/>
      <c r="L90" s="387"/>
      <c r="M90" s="38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7">
        <v>111</v>
      </c>
      <c r="B4" s="337" t="s">
        <v>970</v>
      </c>
      <c r="C4" s="337" t="s">
        <v>972</v>
      </c>
      <c r="D4" s="337">
        <v>20240</v>
      </c>
      <c r="E4" s="337" t="s">
        <v>61</v>
      </c>
      <c r="F4" s="288" t="b">
        <f>C4=C3</f>
        <v>0</v>
      </c>
      <c r="G4" s="337">
        <v>113</v>
      </c>
      <c r="H4" s="337" t="s">
        <v>990</v>
      </c>
      <c r="I4" s="337" t="s">
        <v>1636</v>
      </c>
      <c r="J4" s="337">
        <v>27010</v>
      </c>
      <c r="K4" s="337" t="s">
        <v>1539</v>
      </c>
      <c r="L4" s="288" t="b">
        <f>I4=I3</f>
        <v>0</v>
      </c>
      <c r="M4" s="338">
        <v>725</v>
      </c>
      <c r="N4" s="338" t="s">
        <v>1513</v>
      </c>
      <c r="O4" s="338" t="s">
        <v>1514</v>
      </c>
      <c r="P4" s="338">
        <v>28615</v>
      </c>
      <c r="Q4" s="338" t="s">
        <v>1540</v>
      </c>
      <c r="R4" s="288" t="b">
        <f>O4=O3</f>
        <v>0</v>
      </c>
    </row>
    <row r="5" spans="1:18" x14ac:dyDescent="0.2">
      <c r="A5" s="338">
        <v>174</v>
      </c>
      <c r="B5" s="338" t="s">
        <v>1035</v>
      </c>
      <c r="C5" s="338" t="s">
        <v>1036</v>
      </c>
      <c r="D5" s="338">
        <v>22960</v>
      </c>
      <c r="E5" s="338" t="s">
        <v>61</v>
      </c>
      <c r="F5" s="288" t="b">
        <f t="shared" ref="F5:F68" si="1">C5=C4</f>
        <v>0</v>
      </c>
      <c r="G5" s="338">
        <v>725</v>
      </c>
      <c r="H5" s="338" t="s">
        <v>1513</v>
      </c>
      <c r="I5" s="338" t="s">
        <v>1515</v>
      </c>
      <c r="J5" s="338">
        <v>28580</v>
      </c>
      <c r="K5" s="338" t="s">
        <v>1539</v>
      </c>
      <c r="L5" s="288" t="b">
        <f t="shared" ref="L5:L68" si="2">I5=I4</f>
        <v>0</v>
      </c>
      <c r="M5" s="338">
        <v>267</v>
      </c>
      <c r="N5" s="338" t="s">
        <v>1132</v>
      </c>
      <c r="O5" s="338" t="s">
        <v>1134</v>
      </c>
      <c r="P5" s="338">
        <v>21050</v>
      </c>
      <c r="Q5" s="338" t="s">
        <v>1540</v>
      </c>
      <c r="R5" s="288" t="b">
        <f t="shared" ref="R5:R68" si="3">O5=O4</f>
        <v>0</v>
      </c>
    </row>
    <row r="6" spans="1:18" x14ac:dyDescent="0.2">
      <c r="A6" s="337">
        <v>225</v>
      </c>
      <c r="B6" s="337" t="s">
        <v>1090</v>
      </c>
      <c r="C6" s="337" t="s">
        <v>1092</v>
      </c>
      <c r="D6" s="337">
        <v>20795</v>
      </c>
      <c r="E6" s="337" t="s">
        <v>61</v>
      </c>
      <c r="F6" s="288" t="b">
        <f t="shared" si="1"/>
        <v>0</v>
      </c>
      <c r="G6" s="338">
        <v>17</v>
      </c>
      <c r="H6" s="338" t="s">
        <v>916</v>
      </c>
      <c r="I6" s="338" t="s">
        <v>917</v>
      </c>
      <c r="J6" s="338">
        <v>21745</v>
      </c>
      <c r="K6" s="338" t="s">
        <v>1539</v>
      </c>
      <c r="L6" s="288" t="b">
        <f t="shared" si="2"/>
        <v>0</v>
      </c>
      <c r="M6" s="338">
        <v>41</v>
      </c>
      <c r="N6" s="338" t="s">
        <v>935</v>
      </c>
      <c r="O6" s="338" t="s">
        <v>939</v>
      </c>
      <c r="P6" s="338">
        <v>28555</v>
      </c>
      <c r="Q6" s="338" t="s">
        <v>1540</v>
      </c>
      <c r="R6" s="288" t="b">
        <f t="shared" si="3"/>
        <v>0</v>
      </c>
    </row>
    <row r="7" spans="1:18" x14ac:dyDescent="0.2">
      <c r="A7" s="338">
        <v>9</v>
      </c>
      <c r="B7" s="338" t="s">
        <v>911</v>
      </c>
      <c r="C7" s="338" t="s">
        <v>913</v>
      </c>
      <c r="D7" s="338">
        <v>22580</v>
      </c>
      <c r="E7" s="338" t="s">
        <v>61</v>
      </c>
      <c r="F7" s="288" t="b">
        <f t="shared" si="1"/>
        <v>0</v>
      </c>
      <c r="G7" s="337">
        <v>33</v>
      </c>
      <c r="H7" s="337" t="s">
        <v>927</v>
      </c>
      <c r="I7" s="337" t="s">
        <v>928</v>
      </c>
      <c r="J7" s="337">
        <v>22030</v>
      </c>
      <c r="K7" s="337" t="s">
        <v>1539</v>
      </c>
      <c r="L7" s="288" t="b">
        <f t="shared" si="2"/>
        <v>0</v>
      </c>
      <c r="M7" s="337">
        <v>486</v>
      </c>
      <c r="N7" s="337" t="s">
        <v>1413</v>
      </c>
      <c r="O7" s="337" t="s">
        <v>1416</v>
      </c>
      <c r="P7" s="337">
        <v>22145</v>
      </c>
      <c r="Q7" s="337" t="s">
        <v>1540</v>
      </c>
      <c r="R7" s="288" t="b">
        <f t="shared" si="3"/>
        <v>0</v>
      </c>
    </row>
    <row r="8" spans="1:18" x14ac:dyDescent="0.2">
      <c r="A8" s="337">
        <v>174</v>
      </c>
      <c r="B8" s="337" t="s">
        <v>1035</v>
      </c>
      <c r="C8" s="337" t="s">
        <v>1037</v>
      </c>
      <c r="D8" s="337">
        <v>22965</v>
      </c>
      <c r="E8" s="337" t="s">
        <v>61</v>
      </c>
      <c r="F8" s="288" t="b">
        <f t="shared" si="1"/>
        <v>0</v>
      </c>
      <c r="G8" s="337">
        <v>486</v>
      </c>
      <c r="H8" s="337" t="s">
        <v>1413</v>
      </c>
      <c r="I8" s="337" t="s">
        <v>1417</v>
      </c>
      <c r="J8" s="337">
        <v>22150</v>
      </c>
      <c r="K8" s="337" t="s">
        <v>1539</v>
      </c>
      <c r="L8" s="288" t="b">
        <f t="shared" si="2"/>
        <v>0</v>
      </c>
      <c r="M8" s="337">
        <v>51</v>
      </c>
      <c r="N8" s="337" t="s">
        <v>941</v>
      </c>
      <c r="O8" s="337" t="s">
        <v>943</v>
      </c>
      <c r="P8" s="337">
        <v>20050</v>
      </c>
      <c r="Q8" s="337" t="s">
        <v>1540</v>
      </c>
      <c r="R8" s="288" t="b">
        <f t="shared" si="3"/>
        <v>0</v>
      </c>
    </row>
    <row r="9" spans="1:18" x14ac:dyDescent="0.2">
      <c r="A9" s="338">
        <v>15</v>
      </c>
      <c r="B9" s="338" t="s">
        <v>914</v>
      </c>
      <c r="C9" s="338" t="s">
        <v>915</v>
      </c>
      <c r="D9" s="338">
        <v>22480</v>
      </c>
      <c r="E9" s="338" t="s">
        <v>61</v>
      </c>
      <c r="F9" s="288" t="b">
        <f t="shared" si="1"/>
        <v>0</v>
      </c>
      <c r="G9" s="337">
        <v>51</v>
      </c>
      <c r="H9" s="337" t="s">
        <v>941</v>
      </c>
      <c r="I9" s="337" t="s">
        <v>942</v>
      </c>
      <c r="J9" s="337">
        <v>20045</v>
      </c>
      <c r="K9" s="337" t="s">
        <v>1539</v>
      </c>
      <c r="L9" s="288" t="b">
        <f t="shared" si="2"/>
        <v>0</v>
      </c>
      <c r="M9" s="338">
        <v>57</v>
      </c>
      <c r="N9" s="338" t="s">
        <v>946</v>
      </c>
      <c r="O9" s="338" t="s">
        <v>949</v>
      </c>
      <c r="P9" s="338">
        <v>27375</v>
      </c>
      <c r="Q9" s="338" t="s">
        <v>1540</v>
      </c>
      <c r="R9" s="288" t="b">
        <f t="shared" si="3"/>
        <v>0</v>
      </c>
    </row>
    <row r="10" spans="1:18" x14ac:dyDescent="0.2">
      <c r="A10" s="338">
        <v>371</v>
      </c>
      <c r="B10" s="338" t="s">
        <v>1286</v>
      </c>
      <c r="C10" s="338" t="s">
        <v>1302</v>
      </c>
      <c r="D10" s="338">
        <v>21940</v>
      </c>
      <c r="E10" s="338" t="s">
        <v>61</v>
      </c>
      <c r="F10" s="288" t="b">
        <f t="shared" si="1"/>
        <v>0</v>
      </c>
      <c r="G10" s="338">
        <v>57</v>
      </c>
      <c r="H10" s="338" t="s">
        <v>946</v>
      </c>
      <c r="I10" s="338" t="s">
        <v>947</v>
      </c>
      <c r="J10" s="338">
        <v>20675</v>
      </c>
      <c r="K10" s="338" t="s">
        <v>1539</v>
      </c>
      <c r="L10" s="288" t="b">
        <f t="shared" si="2"/>
        <v>0</v>
      </c>
      <c r="M10" s="337">
        <v>461</v>
      </c>
      <c r="N10" s="337" t="s">
        <v>1379</v>
      </c>
      <c r="O10" s="337" t="s">
        <v>1383</v>
      </c>
      <c r="P10" s="337">
        <v>22675</v>
      </c>
      <c r="Q10" s="337" t="s">
        <v>1540</v>
      </c>
      <c r="R10" s="288" t="b">
        <f t="shared" si="3"/>
        <v>0</v>
      </c>
    </row>
    <row r="11" spans="1:18" x14ac:dyDescent="0.2">
      <c r="A11" s="338">
        <v>19</v>
      </c>
      <c r="B11" s="338" t="s">
        <v>919</v>
      </c>
      <c r="C11" s="338" t="s">
        <v>920</v>
      </c>
      <c r="D11" s="338">
        <v>22130</v>
      </c>
      <c r="E11" s="338" t="s">
        <v>61</v>
      </c>
      <c r="F11" s="288" t="b">
        <f t="shared" si="1"/>
        <v>0</v>
      </c>
      <c r="G11" s="337">
        <v>342</v>
      </c>
      <c r="H11" s="337" t="s">
        <v>1235</v>
      </c>
      <c r="I11" s="337" t="s">
        <v>1236</v>
      </c>
      <c r="J11" s="337">
        <v>26685</v>
      </c>
      <c r="K11" s="337" t="s">
        <v>1539</v>
      </c>
      <c r="L11" s="288" t="b">
        <f t="shared" si="2"/>
        <v>0</v>
      </c>
      <c r="M11" s="338">
        <v>315</v>
      </c>
      <c r="N11" s="338" t="s">
        <v>1193</v>
      </c>
      <c r="O11" s="338" t="s">
        <v>1195</v>
      </c>
      <c r="P11" s="338">
        <v>27715</v>
      </c>
      <c r="Q11" s="338" t="s">
        <v>1540</v>
      </c>
      <c r="R11" s="288" t="b">
        <f t="shared" si="3"/>
        <v>0</v>
      </c>
    </row>
    <row r="12" spans="1:18" x14ac:dyDescent="0.2">
      <c r="A12" s="338">
        <v>112</v>
      </c>
      <c r="B12" s="338" t="s">
        <v>978</v>
      </c>
      <c r="C12" s="338" t="s">
        <v>980</v>
      </c>
      <c r="D12" s="338">
        <v>22215</v>
      </c>
      <c r="E12" s="338" t="s">
        <v>61</v>
      </c>
      <c r="F12" s="288" t="b">
        <f t="shared" si="1"/>
        <v>0</v>
      </c>
      <c r="G12" s="337">
        <v>101</v>
      </c>
      <c r="H12" s="337" t="s">
        <v>964</v>
      </c>
      <c r="I12" s="337" t="s">
        <v>965</v>
      </c>
      <c r="J12" s="337">
        <v>20115</v>
      </c>
      <c r="K12" s="337" t="s">
        <v>1539</v>
      </c>
      <c r="L12" s="288" t="b">
        <f t="shared" si="2"/>
        <v>0</v>
      </c>
      <c r="M12" s="338">
        <v>707</v>
      </c>
      <c r="N12" s="338" t="s">
        <v>1501</v>
      </c>
      <c r="O12" s="338" t="s">
        <v>1501</v>
      </c>
      <c r="P12" s="338">
        <v>28455</v>
      </c>
      <c r="Q12" s="338" t="s">
        <v>1540</v>
      </c>
      <c r="R12" s="288" t="b">
        <f t="shared" si="3"/>
        <v>0</v>
      </c>
    </row>
    <row r="13" spans="1:18" x14ac:dyDescent="0.2">
      <c r="A13" s="337">
        <v>9</v>
      </c>
      <c r="B13" s="337" t="s">
        <v>911</v>
      </c>
      <c r="C13" s="337" t="s">
        <v>912</v>
      </c>
      <c r="D13" s="337">
        <v>22575</v>
      </c>
      <c r="E13" s="337" t="s">
        <v>61</v>
      </c>
      <c r="F13" s="288" t="b">
        <f t="shared" si="1"/>
        <v>0</v>
      </c>
      <c r="G13" s="338">
        <v>172</v>
      </c>
      <c r="H13" s="338" t="s">
        <v>1029</v>
      </c>
      <c r="I13" s="338" t="s">
        <v>1030</v>
      </c>
      <c r="J13" s="338">
        <v>20590</v>
      </c>
      <c r="K13" s="338" t="s">
        <v>1539</v>
      </c>
      <c r="L13" s="288" t="b">
        <f t="shared" si="2"/>
        <v>0</v>
      </c>
      <c r="M13" s="337">
        <v>998</v>
      </c>
      <c r="N13" s="337" t="s">
        <v>1640</v>
      </c>
      <c r="O13" s="337" t="s">
        <v>1640</v>
      </c>
      <c r="P13" s="337">
        <v>22025</v>
      </c>
      <c r="Q13" s="337" t="s">
        <v>1540</v>
      </c>
      <c r="R13" s="288" t="b">
        <f t="shared" si="3"/>
        <v>0</v>
      </c>
    </row>
    <row r="14" spans="1:18" x14ac:dyDescent="0.2">
      <c r="A14" s="337">
        <v>23</v>
      </c>
      <c r="B14" s="337" t="s">
        <v>921</v>
      </c>
      <c r="C14" s="337" t="s">
        <v>922</v>
      </c>
      <c r="D14" s="337">
        <v>20010</v>
      </c>
      <c r="E14" s="337" t="s">
        <v>61</v>
      </c>
      <c r="F14" s="288" t="b">
        <f t="shared" si="1"/>
        <v>0</v>
      </c>
      <c r="G14" s="337">
        <v>317</v>
      </c>
      <c r="H14" s="337" t="s">
        <v>1197</v>
      </c>
      <c r="I14" s="337" t="s">
        <v>1198</v>
      </c>
      <c r="J14" s="337">
        <v>21440</v>
      </c>
      <c r="K14" s="337" t="s">
        <v>1539</v>
      </c>
      <c r="L14" s="288" t="b">
        <f t="shared" si="2"/>
        <v>0</v>
      </c>
      <c r="M14" s="338">
        <v>105</v>
      </c>
      <c r="N14" s="338" t="s">
        <v>969</v>
      </c>
      <c r="O14" s="338" t="s">
        <v>1617</v>
      </c>
      <c r="P14" s="338">
        <v>20185</v>
      </c>
      <c r="Q14" s="338" t="s">
        <v>1540</v>
      </c>
      <c r="R14" s="288" t="b">
        <f t="shared" si="3"/>
        <v>0</v>
      </c>
    </row>
    <row r="15" spans="1:18" x14ac:dyDescent="0.2">
      <c r="A15" s="338">
        <v>534</v>
      </c>
      <c r="B15" s="338" t="s">
        <v>1446</v>
      </c>
      <c r="C15" s="338" t="s">
        <v>1448</v>
      </c>
      <c r="D15" s="338">
        <v>22740</v>
      </c>
      <c r="E15" s="338" t="s">
        <v>61</v>
      </c>
      <c r="F15" s="288" t="b">
        <f t="shared" si="1"/>
        <v>0</v>
      </c>
      <c r="G15" s="338">
        <v>261</v>
      </c>
      <c r="H15" s="338" t="s">
        <v>1123</v>
      </c>
      <c r="I15" s="338" t="s">
        <v>1126</v>
      </c>
      <c r="J15" s="338">
        <v>28050</v>
      </c>
      <c r="K15" s="338" t="s">
        <v>1539</v>
      </c>
      <c r="L15" s="288" t="b">
        <f t="shared" si="2"/>
        <v>0</v>
      </c>
      <c r="M15" s="338">
        <v>274</v>
      </c>
      <c r="N15" s="338" t="s">
        <v>1145</v>
      </c>
      <c r="O15" s="338" t="s">
        <v>1147</v>
      </c>
      <c r="P15" s="338">
        <v>22265</v>
      </c>
      <c r="Q15" s="338" t="s">
        <v>1540</v>
      </c>
      <c r="R15" s="288" t="b">
        <f t="shared" si="3"/>
        <v>0</v>
      </c>
    </row>
    <row r="16" spans="1:18" x14ac:dyDescent="0.2">
      <c r="A16" s="338">
        <v>29</v>
      </c>
      <c r="B16" s="338" t="s">
        <v>923</v>
      </c>
      <c r="C16" s="338" t="s">
        <v>924</v>
      </c>
      <c r="D16" s="338">
        <v>20530</v>
      </c>
      <c r="E16" s="338" t="s">
        <v>61</v>
      </c>
      <c r="F16" s="288" t="b">
        <f t="shared" si="1"/>
        <v>0</v>
      </c>
      <c r="G16" s="338">
        <v>141</v>
      </c>
      <c r="H16" s="338" t="s">
        <v>1009</v>
      </c>
      <c r="I16" s="338" t="s">
        <v>1011</v>
      </c>
      <c r="J16" s="338">
        <v>20435</v>
      </c>
      <c r="K16" s="338" t="s">
        <v>1539</v>
      </c>
      <c r="L16" s="288" t="b">
        <f t="shared" si="2"/>
        <v>0</v>
      </c>
      <c r="M16" s="337">
        <v>111</v>
      </c>
      <c r="N16" s="337" t="s">
        <v>970</v>
      </c>
      <c r="O16" s="337" t="s">
        <v>976</v>
      </c>
      <c r="P16" s="337">
        <v>20285</v>
      </c>
      <c r="Q16" s="337" t="s">
        <v>1540</v>
      </c>
      <c r="R16" s="288" t="b">
        <f t="shared" si="3"/>
        <v>0</v>
      </c>
    </row>
    <row r="17" spans="1:18" x14ac:dyDescent="0.2">
      <c r="A17" s="337">
        <v>335</v>
      </c>
      <c r="B17" s="337" t="s">
        <v>906</v>
      </c>
      <c r="C17" s="337" t="s">
        <v>1218</v>
      </c>
      <c r="D17" s="337">
        <v>21545</v>
      </c>
      <c r="E17" s="337" t="s">
        <v>61</v>
      </c>
      <c r="F17" s="288" t="b">
        <f t="shared" si="1"/>
        <v>0</v>
      </c>
      <c r="G17" s="338">
        <v>371</v>
      </c>
      <c r="H17" s="338" t="s">
        <v>1286</v>
      </c>
      <c r="I17" s="338" t="s">
        <v>1296</v>
      </c>
      <c r="J17" s="338">
        <v>21890</v>
      </c>
      <c r="K17" s="338" t="s">
        <v>1539</v>
      </c>
      <c r="L17" s="288" t="b">
        <f t="shared" si="2"/>
        <v>0</v>
      </c>
      <c r="M17" s="338">
        <v>112</v>
      </c>
      <c r="N17" s="338" t="s">
        <v>978</v>
      </c>
      <c r="O17" s="338" t="s">
        <v>986</v>
      </c>
      <c r="P17" s="338">
        <v>22290</v>
      </c>
      <c r="Q17" s="338" t="s">
        <v>1540</v>
      </c>
      <c r="R17" s="288" t="b">
        <f t="shared" si="3"/>
        <v>0</v>
      </c>
    </row>
    <row r="18" spans="1:18" x14ac:dyDescent="0.2">
      <c r="A18" s="337">
        <v>31</v>
      </c>
      <c r="B18" s="337" t="s">
        <v>925</v>
      </c>
      <c r="C18" s="337" t="s">
        <v>926</v>
      </c>
      <c r="D18" s="337">
        <v>22485</v>
      </c>
      <c r="E18" s="337" t="s">
        <v>61</v>
      </c>
      <c r="F18" s="288" t="b">
        <f t="shared" si="1"/>
        <v>0</v>
      </c>
      <c r="G18" s="337">
        <v>165</v>
      </c>
      <c r="H18" s="337" t="s">
        <v>1022</v>
      </c>
      <c r="I18" s="337" t="s">
        <v>1023</v>
      </c>
      <c r="J18" s="337">
        <v>26505</v>
      </c>
      <c r="K18" s="337" t="s">
        <v>1539</v>
      </c>
      <c r="L18" s="288" t="b">
        <f t="shared" si="2"/>
        <v>0</v>
      </c>
      <c r="M18" s="337">
        <v>723</v>
      </c>
      <c r="N18" s="337" t="s">
        <v>1512</v>
      </c>
      <c r="O18" s="337" t="s">
        <v>1512</v>
      </c>
      <c r="P18" s="337">
        <v>28575</v>
      </c>
      <c r="Q18" s="337" t="s">
        <v>1540</v>
      </c>
      <c r="R18" s="288" t="b">
        <f t="shared" si="3"/>
        <v>0</v>
      </c>
    </row>
    <row r="19" spans="1:18" x14ac:dyDescent="0.2">
      <c r="A19" s="338">
        <v>33</v>
      </c>
      <c r="B19" s="338" t="s">
        <v>927</v>
      </c>
      <c r="C19" s="338" t="s">
        <v>929</v>
      </c>
      <c r="D19" s="338">
        <v>22045</v>
      </c>
      <c r="E19" s="338" t="s">
        <v>61</v>
      </c>
      <c r="F19" s="288" t="b">
        <f t="shared" si="1"/>
        <v>0</v>
      </c>
      <c r="G19" s="337">
        <v>371</v>
      </c>
      <c r="H19" s="337" t="s">
        <v>1286</v>
      </c>
      <c r="I19" s="337" t="s">
        <v>1294</v>
      </c>
      <c r="J19" s="337">
        <v>21875</v>
      </c>
      <c r="K19" s="337" t="s">
        <v>1539</v>
      </c>
      <c r="L19" s="288" t="b">
        <f t="shared" si="2"/>
        <v>0</v>
      </c>
      <c r="M19" s="338">
        <v>141</v>
      </c>
      <c r="N19" s="338" t="s">
        <v>1009</v>
      </c>
      <c r="O19" s="338" t="s">
        <v>1013</v>
      </c>
      <c r="P19" s="338">
        <v>20455</v>
      </c>
      <c r="Q19" s="338" t="s">
        <v>1540</v>
      </c>
      <c r="R19" s="288" t="b">
        <f t="shared" si="3"/>
        <v>0</v>
      </c>
    </row>
    <row r="20" spans="1:18" x14ac:dyDescent="0.2">
      <c r="A20" s="338">
        <v>199</v>
      </c>
      <c r="B20" s="338" t="s">
        <v>1065</v>
      </c>
      <c r="C20" s="338" t="s">
        <v>1068</v>
      </c>
      <c r="D20" s="338">
        <v>20695</v>
      </c>
      <c r="E20" s="338" t="s">
        <v>61</v>
      </c>
      <c r="F20" s="288" t="b">
        <f t="shared" si="1"/>
        <v>0</v>
      </c>
      <c r="G20" s="338">
        <v>131</v>
      </c>
      <c r="H20" s="338" t="s">
        <v>1001</v>
      </c>
      <c r="I20" s="338" t="s">
        <v>1008</v>
      </c>
      <c r="J20" s="338">
        <v>20420</v>
      </c>
      <c r="K20" s="338" t="s">
        <v>1539</v>
      </c>
      <c r="L20" s="288" t="b">
        <f t="shared" si="2"/>
        <v>0</v>
      </c>
      <c r="M20" s="338">
        <v>165</v>
      </c>
      <c r="N20" s="338" t="s">
        <v>1022</v>
      </c>
      <c r="O20" s="338" t="s">
        <v>1542</v>
      </c>
      <c r="P20" s="338">
        <v>20515</v>
      </c>
      <c r="Q20" s="338" t="s">
        <v>1540</v>
      </c>
      <c r="R20" s="288" t="b">
        <f t="shared" si="3"/>
        <v>0</v>
      </c>
    </row>
    <row r="21" spans="1:18" x14ac:dyDescent="0.2">
      <c r="A21" s="337">
        <v>39</v>
      </c>
      <c r="B21" s="337" t="s">
        <v>933</v>
      </c>
      <c r="C21" s="337" t="s">
        <v>934</v>
      </c>
      <c r="D21" s="337">
        <v>20860</v>
      </c>
      <c r="E21" s="337" t="s">
        <v>61</v>
      </c>
      <c r="F21" s="288" t="b">
        <f t="shared" si="1"/>
        <v>0</v>
      </c>
      <c r="G21" s="337">
        <v>191</v>
      </c>
      <c r="H21" s="337" t="s">
        <v>1059</v>
      </c>
      <c r="I21" s="337" t="s">
        <v>1062</v>
      </c>
      <c r="J21" s="337">
        <v>26995</v>
      </c>
      <c r="K21" s="337" t="s">
        <v>1539</v>
      </c>
      <c r="L21" s="288" t="b">
        <f t="shared" si="2"/>
        <v>0</v>
      </c>
      <c r="M21" s="337">
        <v>172</v>
      </c>
      <c r="N21" s="337" t="s">
        <v>1029</v>
      </c>
      <c r="O21" s="337" t="s">
        <v>1031</v>
      </c>
      <c r="P21" s="337">
        <v>20600</v>
      </c>
      <c r="Q21" s="337" t="s">
        <v>1540</v>
      </c>
      <c r="R21" s="288" t="b">
        <f t="shared" si="3"/>
        <v>0</v>
      </c>
    </row>
    <row r="22" spans="1:18" x14ac:dyDescent="0.2">
      <c r="A22" s="338">
        <v>111</v>
      </c>
      <c r="B22" s="338" t="s">
        <v>970</v>
      </c>
      <c r="C22" s="338" t="s">
        <v>971</v>
      </c>
      <c r="D22" s="338">
        <v>26490</v>
      </c>
      <c r="E22" s="338" t="s">
        <v>61</v>
      </c>
      <c r="F22" s="288" t="b">
        <f t="shared" si="1"/>
        <v>0</v>
      </c>
      <c r="G22" s="337">
        <v>203</v>
      </c>
      <c r="H22" s="337" t="s">
        <v>1070</v>
      </c>
      <c r="I22" s="337" t="s">
        <v>1073</v>
      </c>
      <c r="J22" s="337">
        <v>27005</v>
      </c>
      <c r="K22" s="337" t="s">
        <v>1539</v>
      </c>
      <c r="L22" s="288" t="b">
        <f t="shared" si="2"/>
        <v>0</v>
      </c>
      <c r="M22" s="338">
        <v>174</v>
      </c>
      <c r="N22" s="338" t="s">
        <v>1035</v>
      </c>
      <c r="O22" s="338" t="s">
        <v>1042</v>
      </c>
      <c r="P22" s="338">
        <v>22990</v>
      </c>
      <c r="Q22" s="338" t="s">
        <v>1540</v>
      </c>
      <c r="R22" s="288" t="b">
        <f t="shared" si="3"/>
        <v>0</v>
      </c>
    </row>
    <row r="23" spans="1:18" x14ac:dyDescent="0.2">
      <c r="A23" s="338">
        <v>335</v>
      </c>
      <c r="B23" s="338" t="s">
        <v>906</v>
      </c>
      <c r="C23" s="338" t="s">
        <v>1224</v>
      </c>
      <c r="D23" s="338">
        <v>21600</v>
      </c>
      <c r="E23" s="338" t="s">
        <v>61</v>
      </c>
      <c r="F23" s="288" t="b">
        <f t="shared" si="1"/>
        <v>0</v>
      </c>
      <c r="G23" s="337">
        <v>709</v>
      </c>
      <c r="H23" s="337" t="s">
        <v>1505</v>
      </c>
      <c r="I23" s="337" t="s">
        <v>1507</v>
      </c>
      <c r="J23" s="337">
        <v>28620</v>
      </c>
      <c r="K23" s="337" t="s">
        <v>1539</v>
      </c>
      <c r="L23" s="288" t="b">
        <f t="shared" si="2"/>
        <v>0</v>
      </c>
      <c r="M23" s="337">
        <v>175</v>
      </c>
      <c r="N23" s="337" t="s">
        <v>1047</v>
      </c>
      <c r="O23" s="337" t="s">
        <v>1049</v>
      </c>
      <c r="P23" s="337">
        <v>22050</v>
      </c>
      <c r="Q23" s="337" t="s">
        <v>1540</v>
      </c>
      <c r="R23" s="288" t="b">
        <f t="shared" si="3"/>
        <v>0</v>
      </c>
    </row>
    <row r="24" spans="1:18" x14ac:dyDescent="0.2">
      <c r="A24" s="338">
        <v>486</v>
      </c>
      <c r="B24" s="338" t="s">
        <v>1413</v>
      </c>
      <c r="C24" s="338" t="s">
        <v>1415</v>
      </c>
      <c r="D24" s="338">
        <v>22135</v>
      </c>
      <c r="E24" s="338" t="s">
        <v>61</v>
      </c>
      <c r="F24" s="288" t="b">
        <f t="shared" si="1"/>
        <v>0</v>
      </c>
      <c r="G24" s="337">
        <v>112</v>
      </c>
      <c r="H24" s="337" t="s">
        <v>978</v>
      </c>
      <c r="I24" s="337" t="s">
        <v>979</v>
      </c>
      <c r="J24" s="337">
        <v>22210</v>
      </c>
      <c r="K24" s="337" t="s">
        <v>1539</v>
      </c>
      <c r="L24" s="288" t="b">
        <f t="shared" si="2"/>
        <v>0</v>
      </c>
      <c r="M24" s="338">
        <v>185</v>
      </c>
      <c r="N24" s="338" t="s">
        <v>1051</v>
      </c>
      <c r="O24" s="338" t="s">
        <v>1053</v>
      </c>
      <c r="P24" s="338">
        <v>20660</v>
      </c>
      <c r="Q24" s="338" t="s">
        <v>1540</v>
      </c>
      <c r="R24" s="288" t="b">
        <f t="shared" si="3"/>
        <v>0</v>
      </c>
    </row>
    <row r="25" spans="1:18" x14ac:dyDescent="0.2">
      <c r="A25" s="338">
        <v>51</v>
      </c>
      <c r="B25" s="338" t="s">
        <v>941</v>
      </c>
      <c r="C25" s="338" t="s">
        <v>1605</v>
      </c>
      <c r="D25" s="338">
        <v>27035</v>
      </c>
      <c r="E25" s="338" t="s">
        <v>61</v>
      </c>
      <c r="F25" s="288" t="b">
        <f t="shared" si="1"/>
        <v>0</v>
      </c>
      <c r="G25" s="337">
        <v>223</v>
      </c>
      <c r="H25" s="337" t="s">
        <v>1087</v>
      </c>
      <c r="I25" s="337" t="s">
        <v>1088</v>
      </c>
      <c r="J25" s="337">
        <v>22750</v>
      </c>
      <c r="K25" s="337" t="s">
        <v>1539</v>
      </c>
      <c r="L25" s="288" t="b">
        <f t="shared" si="2"/>
        <v>0</v>
      </c>
      <c r="M25" s="337">
        <v>191</v>
      </c>
      <c r="N25" s="337" t="s">
        <v>1059</v>
      </c>
      <c r="O25" s="337" t="s">
        <v>1060</v>
      </c>
      <c r="P25" s="337">
        <v>21240</v>
      </c>
      <c r="Q25" s="337" t="s">
        <v>1540</v>
      </c>
      <c r="R25" s="288" t="b">
        <f t="shared" si="3"/>
        <v>0</v>
      </c>
    </row>
    <row r="26" spans="1:18" x14ac:dyDescent="0.2">
      <c r="A26" s="337">
        <v>233</v>
      </c>
      <c r="B26" s="337" t="s">
        <v>1095</v>
      </c>
      <c r="C26" s="337" t="s">
        <v>1096</v>
      </c>
      <c r="D26" s="337">
        <v>20830</v>
      </c>
      <c r="E26" s="337" t="s">
        <v>61</v>
      </c>
      <c r="F26" s="288" t="b">
        <f t="shared" si="1"/>
        <v>0</v>
      </c>
      <c r="G26" s="338">
        <v>238</v>
      </c>
      <c r="H26" s="338" t="s">
        <v>1099</v>
      </c>
      <c r="I26" s="338" t="s">
        <v>1102</v>
      </c>
      <c r="J26" s="338">
        <v>26875</v>
      </c>
      <c r="K26" s="338" t="s">
        <v>1539</v>
      </c>
      <c r="L26" s="288" t="b">
        <f t="shared" si="2"/>
        <v>0</v>
      </c>
      <c r="M26" s="338">
        <v>199</v>
      </c>
      <c r="N26" s="338" t="s">
        <v>1065</v>
      </c>
      <c r="O26" s="338" t="s">
        <v>1069</v>
      </c>
      <c r="P26" s="338">
        <v>20700</v>
      </c>
      <c r="Q26" s="338" t="s">
        <v>1540</v>
      </c>
      <c r="R26" s="288" t="b">
        <f t="shared" si="3"/>
        <v>0</v>
      </c>
    </row>
    <row r="27" spans="1:18" x14ac:dyDescent="0.2">
      <c r="A27" s="337">
        <v>53</v>
      </c>
      <c r="B27" s="337" t="s">
        <v>944</v>
      </c>
      <c r="C27" s="337" t="s">
        <v>945</v>
      </c>
      <c r="D27" s="337">
        <v>21400</v>
      </c>
      <c r="E27" s="337" t="s">
        <v>61</v>
      </c>
      <c r="F27" s="288" t="b">
        <f t="shared" si="1"/>
        <v>0</v>
      </c>
      <c r="G27" s="337">
        <v>335</v>
      </c>
      <c r="H27" s="337" t="s">
        <v>906</v>
      </c>
      <c r="I27" s="337" t="s">
        <v>1615</v>
      </c>
      <c r="J27" s="337">
        <v>27595</v>
      </c>
      <c r="K27" s="337" t="s">
        <v>1539</v>
      </c>
      <c r="L27" s="288" t="b">
        <f t="shared" si="2"/>
        <v>0</v>
      </c>
      <c r="M27" s="337">
        <v>203</v>
      </c>
      <c r="N27" s="337" t="s">
        <v>1070</v>
      </c>
      <c r="O27" s="337" t="s">
        <v>1072</v>
      </c>
      <c r="P27" s="337">
        <v>20750</v>
      </c>
      <c r="Q27" s="337" t="s">
        <v>1540</v>
      </c>
      <c r="R27" s="288" t="b">
        <f t="shared" si="3"/>
        <v>0</v>
      </c>
    </row>
    <row r="28" spans="1:18" x14ac:dyDescent="0.2">
      <c r="A28" s="337">
        <v>371</v>
      </c>
      <c r="B28" s="337" t="s">
        <v>1286</v>
      </c>
      <c r="C28" s="337" t="s">
        <v>1293</v>
      </c>
      <c r="D28" s="337">
        <v>21865</v>
      </c>
      <c r="E28" s="337" t="s">
        <v>61</v>
      </c>
      <c r="F28" s="288" t="b">
        <f t="shared" si="1"/>
        <v>0</v>
      </c>
      <c r="G28" s="337">
        <v>251</v>
      </c>
      <c r="H28" s="337" t="s">
        <v>1107</v>
      </c>
      <c r="I28" s="337" t="s">
        <v>1110</v>
      </c>
      <c r="J28" s="337">
        <v>20960</v>
      </c>
      <c r="K28" s="337" t="s">
        <v>1539</v>
      </c>
      <c r="L28" s="288" t="b">
        <f t="shared" si="2"/>
        <v>0</v>
      </c>
      <c r="M28" s="337">
        <v>702</v>
      </c>
      <c r="N28" s="337" t="s">
        <v>1494</v>
      </c>
      <c r="O28" s="337" t="s">
        <v>1494</v>
      </c>
      <c r="P28" s="337">
        <v>29153</v>
      </c>
      <c r="Q28" s="337" t="s">
        <v>1540</v>
      </c>
      <c r="R28" s="288" t="b">
        <f t="shared" si="3"/>
        <v>0</v>
      </c>
    </row>
    <row r="29" spans="1:18" x14ac:dyDescent="0.2">
      <c r="A29" s="338">
        <v>371</v>
      </c>
      <c r="B29" s="338" t="s">
        <v>1286</v>
      </c>
      <c r="C29" s="338" t="s">
        <v>1297</v>
      </c>
      <c r="D29" s="338">
        <v>21895</v>
      </c>
      <c r="E29" s="338" t="s">
        <v>61</v>
      </c>
      <c r="F29" s="288" t="b">
        <f t="shared" si="1"/>
        <v>0</v>
      </c>
      <c r="G29" s="338">
        <v>335</v>
      </c>
      <c r="H29" s="338" t="s">
        <v>906</v>
      </c>
      <c r="I29" s="338" t="s">
        <v>1214</v>
      </c>
      <c r="J29" s="338">
        <v>21520</v>
      </c>
      <c r="K29" s="338" t="s">
        <v>1539</v>
      </c>
      <c r="L29" s="288" t="b">
        <f t="shared" si="2"/>
        <v>0</v>
      </c>
      <c r="M29" s="338">
        <v>709</v>
      </c>
      <c r="N29" s="338" t="s">
        <v>1505</v>
      </c>
      <c r="O29" s="338" t="s">
        <v>1506</v>
      </c>
      <c r="P29" s="338">
        <v>28445</v>
      </c>
      <c r="Q29" s="338" t="s">
        <v>1540</v>
      </c>
      <c r="R29" s="288" t="b">
        <f t="shared" si="3"/>
        <v>0</v>
      </c>
    </row>
    <row r="30" spans="1:18" x14ac:dyDescent="0.2">
      <c r="A30" s="337">
        <v>101</v>
      </c>
      <c r="B30" s="337" t="s">
        <v>964</v>
      </c>
      <c r="C30" s="337" t="s">
        <v>967</v>
      </c>
      <c r="D30" s="337">
        <v>20145</v>
      </c>
      <c r="E30" s="337" t="s">
        <v>61</v>
      </c>
      <c r="F30" s="288" t="b">
        <f t="shared" si="1"/>
        <v>0</v>
      </c>
      <c r="G30" s="338">
        <v>255</v>
      </c>
      <c r="H30" s="338" t="s">
        <v>1111</v>
      </c>
      <c r="I30" s="338" t="s">
        <v>1114</v>
      </c>
      <c r="J30" s="338">
        <v>26985</v>
      </c>
      <c r="K30" s="338" t="s">
        <v>1539</v>
      </c>
      <c r="L30" s="288" t="b">
        <f t="shared" si="2"/>
        <v>0</v>
      </c>
      <c r="M30" s="338">
        <v>407</v>
      </c>
      <c r="N30" s="338" t="s">
        <v>1330</v>
      </c>
      <c r="O30" s="338" t="s">
        <v>1331</v>
      </c>
      <c r="P30" s="338">
        <v>22900</v>
      </c>
      <c r="Q30" s="338" t="s">
        <v>1540</v>
      </c>
      <c r="R30" s="288" t="b">
        <f t="shared" si="3"/>
        <v>0</v>
      </c>
    </row>
    <row r="31" spans="1:18" x14ac:dyDescent="0.2">
      <c r="A31" s="338">
        <v>352</v>
      </c>
      <c r="B31" s="338" t="s">
        <v>1253</v>
      </c>
      <c r="C31" s="338" t="s">
        <v>1255</v>
      </c>
      <c r="D31" s="338">
        <v>22155</v>
      </c>
      <c r="E31" s="338" t="s">
        <v>61</v>
      </c>
      <c r="F31" s="288" t="b">
        <f t="shared" si="1"/>
        <v>0</v>
      </c>
      <c r="G31" s="337">
        <v>260</v>
      </c>
      <c r="H31" s="337" t="s">
        <v>1120</v>
      </c>
      <c r="I31" s="337" t="s">
        <v>1121</v>
      </c>
      <c r="J31" s="337">
        <v>21805</v>
      </c>
      <c r="K31" s="337" t="s">
        <v>1539</v>
      </c>
      <c r="L31" s="288" t="b">
        <f t="shared" si="2"/>
        <v>0</v>
      </c>
      <c r="M31" s="337">
        <v>142</v>
      </c>
      <c r="N31" s="337" t="s">
        <v>1015</v>
      </c>
      <c r="O31" s="337" t="s">
        <v>1016</v>
      </c>
      <c r="P31" s="337">
        <v>20820</v>
      </c>
      <c r="Q31" s="337" t="s">
        <v>1540</v>
      </c>
      <c r="R31" s="288" t="b">
        <f t="shared" si="3"/>
        <v>0</v>
      </c>
    </row>
    <row r="32" spans="1:18" x14ac:dyDescent="0.2">
      <c r="A32" s="338">
        <v>57</v>
      </c>
      <c r="B32" s="338" t="s">
        <v>946</v>
      </c>
      <c r="C32" s="338" t="s">
        <v>948</v>
      </c>
      <c r="D32" s="338">
        <v>20680</v>
      </c>
      <c r="E32" s="338" t="s">
        <v>61</v>
      </c>
      <c r="F32" s="288" t="b">
        <f t="shared" si="1"/>
        <v>0</v>
      </c>
      <c r="G32" s="337">
        <v>263</v>
      </c>
      <c r="H32" s="337" t="s">
        <v>1127</v>
      </c>
      <c r="I32" s="337" t="s">
        <v>1128</v>
      </c>
      <c r="J32" s="337">
        <v>27000</v>
      </c>
      <c r="K32" s="337" t="s">
        <v>1539</v>
      </c>
      <c r="L32" s="288" t="b">
        <f t="shared" si="2"/>
        <v>0</v>
      </c>
      <c r="M32" s="338">
        <v>251</v>
      </c>
      <c r="N32" s="338" t="s">
        <v>1107</v>
      </c>
      <c r="O32" s="338" t="s">
        <v>1108</v>
      </c>
      <c r="P32" s="338">
        <v>20950</v>
      </c>
      <c r="Q32" s="338" t="s">
        <v>1540</v>
      </c>
      <c r="R32" s="288" t="b">
        <f t="shared" si="3"/>
        <v>0</v>
      </c>
    </row>
    <row r="33" spans="1:18" x14ac:dyDescent="0.2">
      <c r="A33" s="338">
        <v>388</v>
      </c>
      <c r="B33" s="338" t="s">
        <v>1544</v>
      </c>
      <c r="C33" s="338" t="s">
        <v>1312</v>
      </c>
      <c r="D33" s="338">
        <v>27685</v>
      </c>
      <c r="E33" s="338" t="s">
        <v>61</v>
      </c>
      <c r="F33" s="288" t="b">
        <f t="shared" si="1"/>
        <v>0</v>
      </c>
      <c r="G33" s="338">
        <v>267</v>
      </c>
      <c r="H33" s="338" t="s">
        <v>1132</v>
      </c>
      <c r="I33" s="338" t="s">
        <v>1135</v>
      </c>
      <c r="J33" s="338">
        <v>21060</v>
      </c>
      <c r="K33" s="338" t="s">
        <v>1539</v>
      </c>
      <c r="L33" s="288" t="b">
        <f t="shared" si="2"/>
        <v>0</v>
      </c>
      <c r="M33" s="337">
        <v>255</v>
      </c>
      <c r="N33" s="337" t="s">
        <v>1111</v>
      </c>
      <c r="O33" s="337" t="s">
        <v>1112</v>
      </c>
      <c r="P33" s="337">
        <v>21675</v>
      </c>
      <c r="Q33" s="337" t="s">
        <v>1540</v>
      </c>
      <c r="R33" s="288" t="b">
        <f t="shared" si="3"/>
        <v>0</v>
      </c>
    </row>
    <row r="34" spans="1:18" x14ac:dyDescent="0.2">
      <c r="A34" s="337">
        <v>388</v>
      </c>
      <c r="B34" s="337" t="s">
        <v>1544</v>
      </c>
      <c r="C34" s="337" t="s">
        <v>1315</v>
      </c>
      <c r="D34" s="337">
        <v>20090</v>
      </c>
      <c r="E34" s="337" t="s">
        <v>61</v>
      </c>
      <c r="F34" s="288" t="b">
        <f t="shared" si="1"/>
        <v>0</v>
      </c>
      <c r="G34" s="337">
        <v>453</v>
      </c>
      <c r="H34" s="337" t="s">
        <v>1375</v>
      </c>
      <c r="I34" s="337" t="s">
        <v>1378</v>
      </c>
      <c r="J34" s="337">
        <v>26525</v>
      </c>
      <c r="K34" s="337" t="s">
        <v>1539</v>
      </c>
      <c r="L34" s="288" t="b">
        <f t="shared" si="2"/>
        <v>0</v>
      </c>
      <c r="M34" s="338">
        <v>260</v>
      </c>
      <c r="N34" s="338" t="s">
        <v>1120</v>
      </c>
      <c r="O34" s="338" t="s">
        <v>1122</v>
      </c>
      <c r="P34" s="338">
        <v>21810</v>
      </c>
      <c r="Q34" s="338" t="s">
        <v>1540</v>
      </c>
      <c r="R34" s="288" t="b">
        <f t="shared" si="3"/>
        <v>0</v>
      </c>
    </row>
    <row r="35" spans="1:18" x14ac:dyDescent="0.2">
      <c r="A35" s="337">
        <v>371</v>
      </c>
      <c r="B35" s="337" t="s">
        <v>1286</v>
      </c>
      <c r="C35" s="337" t="s">
        <v>1299</v>
      </c>
      <c r="D35" s="337">
        <v>21925</v>
      </c>
      <c r="E35" s="337" t="s">
        <v>61</v>
      </c>
      <c r="F35" s="288" t="b">
        <f t="shared" si="1"/>
        <v>0</v>
      </c>
      <c r="G35" s="337">
        <v>274</v>
      </c>
      <c r="H35" s="337" t="s">
        <v>1145</v>
      </c>
      <c r="I35" s="337" t="s">
        <v>1149</v>
      </c>
      <c r="J35" s="337">
        <v>22280</v>
      </c>
      <c r="K35" s="337" t="s">
        <v>1539</v>
      </c>
      <c r="L35" s="288" t="b">
        <f t="shared" si="2"/>
        <v>0</v>
      </c>
      <c r="M35" s="337">
        <v>263</v>
      </c>
      <c r="N35" s="337" t="s">
        <v>1127</v>
      </c>
      <c r="O35" s="337" t="s">
        <v>1130</v>
      </c>
      <c r="P35" s="337">
        <v>20970</v>
      </c>
      <c r="Q35" s="337" t="s">
        <v>1540</v>
      </c>
      <c r="R35" s="288" t="b">
        <f t="shared" si="3"/>
        <v>0</v>
      </c>
    </row>
    <row r="36" spans="1:18" x14ac:dyDescent="0.2">
      <c r="A36" s="337">
        <v>111</v>
      </c>
      <c r="B36" s="337" t="s">
        <v>970</v>
      </c>
      <c r="C36" s="337" t="s">
        <v>974</v>
      </c>
      <c r="D36" s="337">
        <v>20260</v>
      </c>
      <c r="E36" s="337" t="s">
        <v>61</v>
      </c>
      <c r="F36" s="288" t="b">
        <f t="shared" si="1"/>
        <v>0</v>
      </c>
      <c r="G36" s="338">
        <v>276</v>
      </c>
      <c r="H36" s="338" t="s">
        <v>1152</v>
      </c>
      <c r="I36" s="338" t="s">
        <v>1158</v>
      </c>
      <c r="J36" s="338">
        <v>26535</v>
      </c>
      <c r="K36" s="338" t="s">
        <v>1539</v>
      </c>
      <c r="L36" s="288" t="b">
        <f t="shared" si="2"/>
        <v>0</v>
      </c>
      <c r="M36" s="337">
        <v>269</v>
      </c>
      <c r="N36" s="337" t="s">
        <v>1138</v>
      </c>
      <c r="O36" s="337" t="s">
        <v>1141</v>
      </c>
      <c r="P36" s="337">
        <v>20035</v>
      </c>
      <c r="Q36" s="337" t="s">
        <v>1540</v>
      </c>
      <c r="R36" s="288" t="b">
        <f t="shared" si="3"/>
        <v>0</v>
      </c>
    </row>
    <row r="37" spans="1:18" x14ac:dyDescent="0.2">
      <c r="A37" s="338">
        <v>75</v>
      </c>
      <c r="B37" s="338" t="s">
        <v>954</v>
      </c>
      <c r="C37" s="338" t="s">
        <v>955</v>
      </c>
      <c r="D37" s="338">
        <v>22335</v>
      </c>
      <c r="E37" s="338" t="s">
        <v>61</v>
      </c>
      <c r="F37" s="288" t="b">
        <f t="shared" si="1"/>
        <v>0</v>
      </c>
      <c r="G37" s="337">
        <v>279</v>
      </c>
      <c r="H37" s="337" t="s">
        <v>1159</v>
      </c>
      <c r="I37" s="337" t="s">
        <v>1162</v>
      </c>
      <c r="J37" s="337">
        <v>21185</v>
      </c>
      <c r="K37" s="337" t="s">
        <v>1539</v>
      </c>
      <c r="L37" s="288" t="b">
        <f t="shared" si="2"/>
        <v>0</v>
      </c>
      <c r="M37" s="337">
        <v>275</v>
      </c>
      <c r="N37" s="337" t="s">
        <v>1150</v>
      </c>
      <c r="O37" s="337" t="s">
        <v>1151</v>
      </c>
      <c r="P37" s="337">
        <v>26380</v>
      </c>
      <c r="Q37" s="337" t="s">
        <v>1540</v>
      </c>
      <c r="R37" s="288" t="b">
        <f t="shared" si="3"/>
        <v>0</v>
      </c>
    </row>
    <row r="38" spans="1:18" x14ac:dyDescent="0.2">
      <c r="A38" s="338">
        <v>343</v>
      </c>
      <c r="B38" s="338" t="s">
        <v>1239</v>
      </c>
      <c r="C38" s="338" t="s">
        <v>1241</v>
      </c>
      <c r="D38" s="338">
        <v>21315</v>
      </c>
      <c r="E38" s="338" t="s">
        <v>61</v>
      </c>
      <c r="F38" s="288" t="b">
        <f t="shared" si="1"/>
        <v>0</v>
      </c>
      <c r="G38" s="338">
        <v>208</v>
      </c>
      <c r="H38" s="338" t="s">
        <v>1074</v>
      </c>
      <c r="I38" s="338" t="s">
        <v>1081</v>
      </c>
      <c r="J38" s="338">
        <v>22440</v>
      </c>
      <c r="K38" s="338" t="s">
        <v>1539</v>
      </c>
      <c r="L38" s="288" t="b">
        <f t="shared" si="2"/>
        <v>0</v>
      </c>
      <c r="M38" s="338">
        <v>276</v>
      </c>
      <c r="N38" s="338" t="s">
        <v>1152</v>
      </c>
      <c r="O38" s="338" t="s">
        <v>1154</v>
      </c>
      <c r="P38" s="338">
        <v>22015</v>
      </c>
      <c r="Q38" s="338" t="s">
        <v>1540</v>
      </c>
      <c r="R38" s="288" t="b">
        <f t="shared" si="3"/>
        <v>0</v>
      </c>
    </row>
    <row r="39" spans="1:18" x14ac:dyDescent="0.2">
      <c r="A39" s="337">
        <v>486</v>
      </c>
      <c r="B39" s="337" t="s">
        <v>1413</v>
      </c>
      <c r="C39" s="337" t="s">
        <v>1414</v>
      </c>
      <c r="D39" s="337">
        <v>22165</v>
      </c>
      <c r="E39" s="337" t="s">
        <v>61</v>
      </c>
      <c r="F39" s="288" t="b">
        <f t="shared" si="1"/>
        <v>0</v>
      </c>
      <c r="G39" s="338">
        <v>708</v>
      </c>
      <c r="H39" s="338" t="s">
        <v>1502</v>
      </c>
      <c r="I39" s="338" t="s">
        <v>1503</v>
      </c>
      <c r="J39" s="338">
        <v>29191</v>
      </c>
      <c r="K39" s="338" t="s">
        <v>1539</v>
      </c>
      <c r="L39" s="288" t="b">
        <f t="shared" si="2"/>
        <v>0</v>
      </c>
      <c r="M39" s="337">
        <v>279</v>
      </c>
      <c r="N39" s="337" t="s">
        <v>1159</v>
      </c>
      <c r="O39" s="337" t="s">
        <v>1164</v>
      </c>
      <c r="P39" s="337">
        <v>21195</v>
      </c>
      <c r="Q39" s="337" t="s">
        <v>1540</v>
      </c>
      <c r="R39" s="288" t="b">
        <f t="shared" si="3"/>
        <v>0</v>
      </c>
    </row>
    <row r="40" spans="1:18" x14ac:dyDescent="0.2">
      <c r="A40" s="338">
        <v>71</v>
      </c>
      <c r="B40" s="338" t="s">
        <v>951</v>
      </c>
      <c r="C40" s="338" t="s">
        <v>952</v>
      </c>
      <c r="D40" s="338">
        <v>27765</v>
      </c>
      <c r="E40" s="338" t="s">
        <v>61</v>
      </c>
      <c r="F40" s="288" t="b">
        <f t="shared" si="1"/>
        <v>0</v>
      </c>
      <c r="G40" s="338">
        <v>285</v>
      </c>
      <c r="H40" s="338" t="s">
        <v>1168</v>
      </c>
      <c r="I40" s="338" t="s">
        <v>1171</v>
      </c>
      <c r="J40" s="338">
        <v>21275</v>
      </c>
      <c r="K40" s="338" t="s">
        <v>1539</v>
      </c>
      <c r="L40" s="288" t="b">
        <f t="shared" si="2"/>
        <v>0</v>
      </c>
      <c r="M40" s="337">
        <v>113</v>
      </c>
      <c r="N40" s="337" t="s">
        <v>990</v>
      </c>
      <c r="O40" s="337" t="s">
        <v>994</v>
      </c>
      <c r="P40" s="337">
        <v>20345</v>
      </c>
      <c r="Q40" s="337" t="s">
        <v>1540</v>
      </c>
      <c r="R40" s="288" t="b">
        <f t="shared" si="3"/>
        <v>0</v>
      </c>
    </row>
    <row r="41" spans="1:18" x14ac:dyDescent="0.2">
      <c r="A41" s="338">
        <v>208</v>
      </c>
      <c r="B41" s="338" t="s">
        <v>1074</v>
      </c>
      <c r="C41" s="338" t="s">
        <v>1080</v>
      </c>
      <c r="D41" s="338">
        <v>22430</v>
      </c>
      <c r="E41" s="338" t="s">
        <v>61</v>
      </c>
      <c r="F41" s="288" t="b">
        <f t="shared" si="1"/>
        <v>0</v>
      </c>
      <c r="G41" s="337">
        <v>295</v>
      </c>
      <c r="H41" s="337" t="s">
        <v>1178</v>
      </c>
      <c r="I41" s="337" t="s">
        <v>1182</v>
      </c>
      <c r="J41" s="337">
        <v>21370</v>
      </c>
      <c r="K41" s="337" t="s">
        <v>1539</v>
      </c>
      <c r="L41" s="288" t="b">
        <f t="shared" si="2"/>
        <v>0</v>
      </c>
      <c r="M41" s="338">
        <v>208</v>
      </c>
      <c r="N41" s="338" t="s">
        <v>1074</v>
      </c>
      <c r="O41" s="338" t="s">
        <v>1079</v>
      </c>
      <c r="P41" s="338">
        <v>22425</v>
      </c>
      <c r="Q41" s="338" t="s">
        <v>1540</v>
      </c>
      <c r="R41" s="288" t="b">
        <f t="shared" si="3"/>
        <v>0</v>
      </c>
    </row>
    <row r="42" spans="1:18" x14ac:dyDescent="0.2">
      <c r="A42" s="338">
        <v>555</v>
      </c>
      <c r="B42" s="338" t="s">
        <v>1464</v>
      </c>
      <c r="C42" s="338" t="s">
        <v>1465</v>
      </c>
      <c r="D42" s="338">
        <v>26810</v>
      </c>
      <c r="E42" s="338" t="s">
        <v>61</v>
      </c>
      <c r="F42" s="288" t="b">
        <f t="shared" si="1"/>
        <v>0</v>
      </c>
      <c r="G42" s="338">
        <v>305</v>
      </c>
      <c r="H42" s="338" t="s">
        <v>1185</v>
      </c>
      <c r="I42" s="338" t="s">
        <v>1186</v>
      </c>
      <c r="J42" s="338">
        <v>23105</v>
      </c>
      <c r="K42" s="338" t="s">
        <v>1539</v>
      </c>
      <c r="L42" s="288" t="b">
        <f t="shared" si="2"/>
        <v>0</v>
      </c>
      <c r="M42" s="337">
        <v>708</v>
      </c>
      <c r="N42" s="337" t="s">
        <v>1502</v>
      </c>
      <c r="O42" s="337" t="s">
        <v>1504</v>
      </c>
      <c r="P42" s="337">
        <v>29192</v>
      </c>
      <c r="Q42" s="337" t="s">
        <v>1540</v>
      </c>
      <c r="R42" s="288" t="b">
        <f t="shared" si="3"/>
        <v>0</v>
      </c>
    </row>
    <row r="43" spans="1:18" x14ac:dyDescent="0.2">
      <c r="A43" s="337">
        <v>461</v>
      </c>
      <c r="B43" s="337" t="s">
        <v>1379</v>
      </c>
      <c r="C43" s="337" t="s">
        <v>1385</v>
      </c>
      <c r="D43" s="337">
        <v>22695</v>
      </c>
      <c r="E43" s="337" t="s">
        <v>61</v>
      </c>
      <c r="F43" s="288" t="b">
        <f t="shared" si="1"/>
        <v>0</v>
      </c>
      <c r="G43" s="337">
        <v>306</v>
      </c>
      <c r="H43" s="337" t="s">
        <v>1189</v>
      </c>
      <c r="I43" s="337" t="s">
        <v>1191</v>
      </c>
      <c r="J43" s="337">
        <v>23095</v>
      </c>
      <c r="K43" s="337" t="s">
        <v>1539</v>
      </c>
      <c r="L43" s="288" t="b">
        <f t="shared" si="2"/>
        <v>0</v>
      </c>
      <c r="M43" s="338">
        <v>285</v>
      </c>
      <c r="N43" s="338" t="s">
        <v>1168</v>
      </c>
      <c r="O43" s="338" t="s">
        <v>1169</v>
      </c>
      <c r="P43" s="338">
        <v>21255</v>
      </c>
      <c r="Q43" s="338" t="s">
        <v>1540</v>
      </c>
      <c r="R43" s="288" t="b">
        <f t="shared" si="3"/>
        <v>0</v>
      </c>
    </row>
    <row r="44" spans="1:18" x14ac:dyDescent="0.2">
      <c r="A44" s="338">
        <v>174</v>
      </c>
      <c r="B44" s="338" t="s">
        <v>1035</v>
      </c>
      <c r="C44" s="338" t="s">
        <v>1039</v>
      </c>
      <c r="D44" s="338">
        <v>22975</v>
      </c>
      <c r="E44" s="338" t="s">
        <v>61</v>
      </c>
      <c r="F44" s="288" t="b">
        <f t="shared" si="1"/>
        <v>0</v>
      </c>
      <c r="G44" s="338">
        <v>315</v>
      </c>
      <c r="H44" s="338" t="s">
        <v>1193</v>
      </c>
      <c r="I44" s="338" t="s">
        <v>1196</v>
      </c>
      <c r="J44" s="338">
        <v>26640</v>
      </c>
      <c r="K44" s="338" t="s">
        <v>1539</v>
      </c>
      <c r="L44" s="288" t="b">
        <f t="shared" si="2"/>
        <v>0</v>
      </c>
      <c r="M44" s="337">
        <v>706</v>
      </c>
      <c r="N44" s="337" t="s">
        <v>1500</v>
      </c>
      <c r="O44" s="337" t="s">
        <v>1500</v>
      </c>
      <c r="P44" s="337">
        <v>29189</v>
      </c>
      <c r="Q44" s="337" t="s">
        <v>1540</v>
      </c>
      <c r="R44" s="288" t="b">
        <f t="shared" si="3"/>
        <v>0</v>
      </c>
    </row>
    <row r="45" spans="1:18" x14ac:dyDescent="0.2">
      <c r="A45" s="337">
        <v>174</v>
      </c>
      <c r="B45" s="337" t="s">
        <v>1035</v>
      </c>
      <c r="C45" s="337" t="s">
        <v>1041</v>
      </c>
      <c r="D45" s="337">
        <v>22985</v>
      </c>
      <c r="E45" s="337" t="s">
        <v>61</v>
      </c>
      <c r="F45" s="288" t="b">
        <f t="shared" si="1"/>
        <v>0</v>
      </c>
      <c r="G45" s="338">
        <v>319</v>
      </c>
      <c r="H45" s="338" t="s">
        <v>1201</v>
      </c>
      <c r="I45" s="338" t="s">
        <v>1205</v>
      </c>
      <c r="J45" s="338">
        <v>20480</v>
      </c>
      <c r="K45" s="338" t="s">
        <v>1539</v>
      </c>
      <c r="L45" s="288" t="b">
        <f t="shared" si="2"/>
        <v>0</v>
      </c>
      <c r="M45" s="337">
        <v>295</v>
      </c>
      <c r="N45" s="337" t="s">
        <v>1178</v>
      </c>
      <c r="O45" s="337" t="s">
        <v>1181</v>
      </c>
      <c r="P45" s="337">
        <v>21360</v>
      </c>
      <c r="Q45" s="337" t="s">
        <v>1540</v>
      </c>
      <c r="R45" s="288" t="b">
        <f t="shared" si="3"/>
        <v>0</v>
      </c>
    </row>
    <row r="46" spans="1:18" x14ac:dyDescent="0.2">
      <c r="A46" s="338">
        <v>371</v>
      </c>
      <c r="B46" s="338" t="s">
        <v>1286</v>
      </c>
      <c r="C46" s="338" t="s">
        <v>1300</v>
      </c>
      <c r="D46" s="338">
        <v>21930</v>
      </c>
      <c r="E46" s="338" t="s">
        <v>61</v>
      </c>
      <c r="F46" s="288" t="b">
        <f t="shared" si="1"/>
        <v>0</v>
      </c>
      <c r="G46" s="337">
        <v>733</v>
      </c>
      <c r="H46" s="337" t="s">
        <v>1522</v>
      </c>
      <c r="I46" s="337" t="s">
        <v>1523</v>
      </c>
      <c r="J46" s="337">
        <v>29100</v>
      </c>
      <c r="K46" s="337" t="s">
        <v>1539</v>
      </c>
      <c r="L46" s="288" t="b">
        <f t="shared" si="2"/>
        <v>0</v>
      </c>
      <c r="M46" s="338">
        <v>719</v>
      </c>
      <c r="N46" s="338" t="s">
        <v>1510</v>
      </c>
      <c r="O46" s="338" t="s">
        <v>1510</v>
      </c>
      <c r="P46" s="338">
        <v>28565</v>
      </c>
      <c r="Q46" s="338" t="s">
        <v>1540</v>
      </c>
      <c r="R46" s="288" t="b">
        <f t="shared" si="3"/>
        <v>0</v>
      </c>
    </row>
    <row r="47" spans="1:18" x14ac:dyDescent="0.2">
      <c r="A47" s="338">
        <v>93</v>
      </c>
      <c r="B47" s="338" t="s">
        <v>958</v>
      </c>
      <c r="C47" s="338" t="s">
        <v>959</v>
      </c>
      <c r="D47" s="338">
        <v>20500</v>
      </c>
      <c r="E47" s="338" t="s">
        <v>61</v>
      </c>
      <c r="F47" s="288" t="b">
        <f t="shared" si="1"/>
        <v>0</v>
      </c>
      <c r="G47" s="338">
        <v>351</v>
      </c>
      <c r="H47" s="338" t="s">
        <v>1246</v>
      </c>
      <c r="I47" s="338" t="s">
        <v>1247</v>
      </c>
      <c r="J47" s="338">
        <v>28375</v>
      </c>
      <c r="K47" s="338" t="s">
        <v>1539</v>
      </c>
      <c r="L47" s="288" t="b">
        <f t="shared" si="2"/>
        <v>0</v>
      </c>
      <c r="M47" s="338">
        <v>305</v>
      </c>
      <c r="N47" s="338" t="s">
        <v>1185</v>
      </c>
      <c r="O47" s="338" t="s">
        <v>1187</v>
      </c>
      <c r="P47" s="338">
        <v>23110</v>
      </c>
      <c r="Q47" s="338" t="s">
        <v>1540</v>
      </c>
      <c r="R47" s="288" t="b">
        <f t="shared" si="3"/>
        <v>0</v>
      </c>
    </row>
    <row r="48" spans="1:18" x14ac:dyDescent="0.2">
      <c r="A48" s="337">
        <v>95</v>
      </c>
      <c r="B48" s="337" t="s">
        <v>960</v>
      </c>
      <c r="C48" s="337" t="s">
        <v>961</v>
      </c>
      <c r="D48" s="337">
        <v>21140</v>
      </c>
      <c r="E48" s="337" t="s">
        <v>61</v>
      </c>
      <c r="F48" s="288" t="b">
        <f t="shared" si="1"/>
        <v>0</v>
      </c>
      <c r="G48" s="337">
        <v>352</v>
      </c>
      <c r="H48" s="337" t="s">
        <v>1253</v>
      </c>
      <c r="I48" s="337" t="s">
        <v>1254</v>
      </c>
      <c r="J48" s="337">
        <v>26585</v>
      </c>
      <c r="K48" s="337" t="s">
        <v>1539</v>
      </c>
      <c r="L48" s="288" t="b">
        <f t="shared" si="2"/>
        <v>0</v>
      </c>
      <c r="M48" s="337">
        <v>306</v>
      </c>
      <c r="N48" s="337" t="s">
        <v>1189</v>
      </c>
      <c r="O48" s="337" t="s">
        <v>1192</v>
      </c>
      <c r="P48" s="337">
        <v>23100</v>
      </c>
      <c r="Q48" s="337" t="s">
        <v>1540</v>
      </c>
      <c r="R48" s="288" t="b">
        <f t="shared" si="3"/>
        <v>0</v>
      </c>
    </row>
    <row r="49" spans="1:18" x14ac:dyDescent="0.2">
      <c r="A49" s="338">
        <v>99</v>
      </c>
      <c r="B49" s="338" t="s">
        <v>962</v>
      </c>
      <c r="C49" s="338" t="s">
        <v>963</v>
      </c>
      <c r="D49" s="338">
        <v>22590</v>
      </c>
      <c r="E49" s="338" t="s">
        <v>61</v>
      </c>
      <c r="F49" s="288" t="b">
        <f t="shared" si="1"/>
        <v>0</v>
      </c>
      <c r="G49" s="337">
        <v>335</v>
      </c>
      <c r="H49" s="337" t="s">
        <v>906</v>
      </c>
      <c r="I49" s="337" t="s">
        <v>1215</v>
      </c>
      <c r="J49" s="337">
        <v>21525</v>
      </c>
      <c r="K49" s="337" t="s">
        <v>1539</v>
      </c>
      <c r="L49" s="288" t="b">
        <f t="shared" si="2"/>
        <v>0</v>
      </c>
      <c r="M49" s="337">
        <v>317</v>
      </c>
      <c r="N49" s="337" t="s">
        <v>1197</v>
      </c>
      <c r="O49" s="337" t="s">
        <v>1199</v>
      </c>
      <c r="P49" s="337">
        <v>21445</v>
      </c>
      <c r="Q49" s="337" t="s">
        <v>1540</v>
      </c>
      <c r="R49" s="288" t="b">
        <f t="shared" si="3"/>
        <v>0</v>
      </c>
    </row>
    <row r="50" spans="1:18" x14ac:dyDescent="0.2">
      <c r="A50" s="338">
        <v>111</v>
      </c>
      <c r="B50" s="338" t="s">
        <v>970</v>
      </c>
      <c r="C50" s="338" t="s">
        <v>977</v>
      </c>
      <c r="D50" s="338">
        <v>20305</v>
      </c>
      <c r="E50" s="338" t="s">
        <v>61</v>
      </c>
      <c r="F50" s="288" t="b">
        <f t="shared" si="1"/>
        <v>0</v>
      </c>
      <c r="G50" s="338">
        <v>357</v>
      </c>
      <c r="H50" s="338" t="s">
        <v>1265</v>
      </c>
      <c r="I50" s="338" t="s">
        <v>1266</v>
      </c>
      <c r="J50" s="338">
        <v>21760</v>
      </c>
      <c r="K50" s="338" t="s">
        <v>1539</v>
      </c>
      <c r="L50" s="288" t="b">
        <f t="shared" si="2"/>
        <v>0</v>
      </c>
      <c r="M50" s="338">
        <v>319</v>
      </c>
      <c r="N50" s="338" t="s">
        <v>1201</v>
      </c>
      <c r="O50" s="338" t="s">
        <v>1207</v>
      </c>
      <c r="P50" s="338">
        <v>20490</v>
      </c>
      <c r="Q50" s="338" t="s">
        <v>1540</v>
      </c>
      <c r="R50" s="288" t="b">
        <f t="shared" si="3"/>
        <v>0</v>
      </c>
    </row>
    <row r="51" spans="1:18" x14ac:dyDescent="0.2">
      <c r="A51" s="338">
        <v>101</v>
      </c>
      <c r="B51" s="338" t="s">
        <v>964</v>
      </c>
      <c r="C51" s="338" t="s">
        <v>1560</v>
      </c>
      <c r="D51" s="338">
        <v>29184</v>
      </c>
      <c r="E51" s="338" t="s">
        <v>1561</v>
      </c>
      <c r="F51" s="288" t="b">
        <f t="shared" si="1"/>
        <v>0</v>
      </c>
      <c r="G51" s="338">
        <v>363</v>
      </c>
      <c r="H51" s="338" t="s">
        <v>1274</v>
      </c>
      <c r="I51" s="338" t="s">
        <v>1275</v>
      </c>
      <c r="J51" s="338">
        <v>26980</v>
      </c>
      <c r="K51" s="338" t="s">
        <v>1539</v>
      </c>
      <c r="L51" s="288" t="b">
        <f t="shared" si="2"/>
        <v>0</v>
      </c>
      <c r="M51" s="337">
        <v>733</v>
      </c>
      <c r="N51" s="337" t="s">
        <v>1522</v>
      </c>
      <c r="O51" s="337" t="s">
        <v>1525</v>
      </c>
      <c r="P51" s="337">
        <v>29160</v>
      </c>
      <c r="Q51" s="337" t="s">
        <v>1540</v>
      </c>
      <c r="R51" s="288" t="b">
        <f t="shared" si="3"/>
        <v>0</v>
      </c>
    </row>
    <row r="52" spans="1:18" x14ac:dyDescent="0.2">
      <c r="A52" s="337">
        <v>17</v>
      </c>
      <c r="B52" s="337" t="s">
        <v>916</v>
      </c>
      <c r="C52" s="337" t="s">
        <v>918</v>
      </c>
      <c r="D52" s="337">
        <v>21750</v>
      </c>
      <c r="E52" s="337" t="s">
        <v>61</v>
      </c>
      <c r="F52" s="288" t="b">
        <f t="shared" si="1"/>
        <v>0</v>
      </c>
      <c r="G52" s="337">
        <v>369</v>
      </c>
      <c r="H52" s="337" t="s">
        <v>1283</v>
      </c>
      <c r="I52" s="337" t="s">
        <v>1616</v>
      </c>
      <c r="J52" s="337">
        <v>26960</v>
      </c>
      <c r="K52" s="337" t="s">
        <v>1539</v>
      </c>
      <c r="L52" s="288" t="b">
        <f t="shared" si="2"/>
        <v>0</v>
      </c>
      <c r="M52" s="338">
        <v>733</v>
      </c>
      <c r="N52" s="338" t="s">
        <v>1522</v>
      </c>
      <c r="O52" s="338" t="s">
        <v>1524</v>
      </c>
      <c r="P52" s="338">
        <v>29060</v>
      </c>
      <c r="Q52" s="338" t="s">
        <v>1540</v>
      </c>
      <c r="R52" s="288" t="b">
        <f t="shared" si="3"/>
        <v>0</v>
      </c>
    </row>
    <row r="53" spans="1:18" x14ac:dyDescent="0.2">
      <c r="A53" s="338">
        <v>105</v>
      </c>
      <c r="B53" s="338" t="s">
        <v>969</v>
      </c>
      <c r="C53" s="338" t="s">
        <v>1606</v>
      </c>
      <c r="D53" s="338">
        <v>20195</v>
      </c>
      <c r="E53" s="338" t="s">
        <v>61</v>
      </c>
      <c r="F53" s="288" t="b">
        <f t="shared" si="1"/>
        <v>0</v>
      </c>
      <c r="G53" s="338">
        <v>199</v>
      </c>
      <c r="H53" s="338" t="s">
        <v>1065</v>
      </c>
      <c r="I53" s="338" t="s">
        <v>1066</v>
      </c>
      <c r="J53" s="338">
        <v>26820</v>
      </c>
      <c r="K53" s="338" t="s">
        <v>1539</v>
      </c>
      <c r="L53" s="288" t="b">
        <f t="shared" si="2"/>
        <v>0</v>
      </c>
      <c r="M53" s="337">
        <v>335</v>
      </c>
      <c r="N53" s="337" t="s">
        <v>906</v>
      </c>
      <c r="O53" s="337" t="s">
        <v>1213</v>
      </c>
      <c r="P53" s="337">
        <v>21510</v>
      </c>
      <c r="Q53" s="337" t="s">
        <v>1540</v>
      </c>
      <c r="R53" s="288" t="b">
        <f t="shared" si="3"/>
        <v>0</v>
      </c>
    </row>
    <row r="54" spans="1:18" x14ac:dyDescent="0.2">
      <c r="A54" s="338">
        <v>743</v>
      </c>
      <c r="B54" s="338" t="s">
        <v>1534</v>
      </c>
      <c r="C54" s="338" t="s">
        <v>1607</v>
      </c>
      <c r="D54" s="338">
        <v>29166</v>
      </c>
      <c r="E54" s="338" t="s">
        <v>61</v>
      </c>
      <c r="F54" s="288" t="b">
        <f t="shared" si="1"/>
        <v>0</v>
      </c>
      <c r="G54" s="337">
        <v>388</v>
      </c>
      <c r="H54" s="337" t="s">
        <v>1544</v>
      </c>
      <c r="I54" s="337" t="s">
        <v>1313</v>
      </c>
      <c r="J54" s="337">
        <v>26680</v>
      </c>
      <c r="K54" s="337" t="s">
        <v>1539</v>
      </c>
      <c r="L54" s="288" t="b">
        <f t="shared" si="2"/>
        <v>0</v>
      </c>
      <c r="M54" s="338">
        <v>335</v>
      </c>
      <c r="N54" s="338" t="s">
        <v>906</v>
      </c>
      <c r="O54" s="338" t="s">
        <v>1212</v>
      </c>
      <c r="P54" s="338">
        <v>21505</v>
      </c>
      <c r="Q54" s="338" t="s">
        <v>1540</v>
      </c>
      <c r="R54" s="288" t="b">
        <f t="shared" si="3"/>
        <v>0</v>
      </c>
    </row>
    <row r="55" spans="1:18" x14ac:dyDescent="0.2">
      <c r="A55" s="338">
        <v>113</v>
      </c>
      <c r="B55" s="338" t="s">
        <v>990</v>
      </c>
      <c r="C55" s="338" t="s">
        <v>993</v>
      </c>
      <c r="D55" s="338">
        <v>20340</v>
      </c>
      <c r="E55" s="338" t="s">
        <v>61</v>
      </c>
      <c r="F55" s="288" t="b">
        <f t="shared" si="1"/>
        <v>0</v>
      </c>
      <c r="G55" s="338">
        <v>401</v>
      </c>
      <c r="H55" s="338" t="s">
        <v>1324</v>
      </c>
      <c r="I55" s="338" t="s">
        <v>1325</v>
      </c>
      <c r="J55" s="338">
        <v>26970</v>
      </c>
      <c r="K55" s="338" t="s">
        <v>1539</v>
      </c>
      <c r="L55" s="288" t="b">
        <f t="shared" si="2"/>
        <v>0</v>
      </c>
      <c r="M55" s="337">
        <v>335</v>
      </c>
      <c r="N55" s="337" t="s">
        <v>906</v>
      </c>
      <c r="O55" s="337" t="s">
        <v>1230</v>
      </c>
      <c r="P55" s="337">
        <v>29085</v>
      </c>
      <c r="Q55" s="337" t="s">
        <v>1540</v>
      </c>
      <c r="R55" s="288" t="b">
        <f t="shared" si="3"/>
        <v>0</v>
      </c>
    </row>
    <row r="56" spans="1:18" x14ac:dyDescent="0.2">
      <c r="A56" s="337">
        <v>115</v>
      </c>
      <c r="B56" s="337" t="s">
        <v>995</v>
      </c>
      <c r="C56" s="337" t="s">
        <v>996</v>
      </c>
      <c r="D56" s="337">
        <v>20175</v>
      </c>
      <c r="E56" s="337" t="s">
        <v>61</v>
      </c>
      <c r="F56" s="288" t="b">
        <f t="shared" si="1"/>
        <v>0</v>
      </c>
      <c r="G56" s="337">
        <v>703</v>
      </c>
      <c r="H56" s="337" t="s">
        <v>1495</v>
      </c>
      <c r="I56" s="337" t="s">
        <v>1496</v>
      </c>
      <c r="J56" s="337">
        <v>28505</v>
      </c>
      <c r="K56" s="337" t="s">
        <v>1539</v>
      </c>
      <c r="L56" s="288" t="b">
        <f t="shared" si="2"/>
        <v>0</v>
      </c>
      <c r="M56" s="338">
        <v>335</v>
      </c>
      <c r="N56" s="338" t="s">
        <v>906</v>
      </c>
      <c r="O56" s="338" t="s">
        <v>1219</v>
      </c>
      <c r="P56" s="338">
        <v>21555</v>
      </c>
      <c r="Q56" s="338" t="s">
        <v>1540</v>
      </c>
      <c r="R56" s="288" t="b">
        <f t="shared" si="3"/>
        <v>0</v>
      </c>
    </row>
    <row r="57" spans="1:18" x14ac:dyDescent="0.2">
      <c r="A57" s="337">
        <v>208</v>
      </c>
      <c r="B57" s="337" t="s">
        <v>1074</v>
      </c>
      <c r="C57" s="337" t="s">
        <v>1082</v>
      </c>
      <c r="D57" s="337">
        <v>27515</v>
      </c>
      <c r="E57" s="337" t="s">
        <v>61</v>
      </c>
      <c r="F57" s="288" t="b">
        <f t="shared" si="1"/>
        <v>0</v>
      </c>
      <c r="G57" s="337">
        <v>359</v>
      </c>
      <c r="H57" s="337" t="s">
        <v>1270</v>
      </c>
      <c r="I57" s="337" t="s">
        <v>1271</v>
      </c>
      <c r="J57" s="337">
        <v>26540</v>
      </c>
      <c r="K57" s="337" t="s">
        <v>1539</v>
      </c>
      <c r="L57" s="288" t="b">
        <f t="shared" si="2"/>
        <v>0</v>
      </c>
      <c r="M57" s="337">
        <v>342</v>
      </c>
      <c r="N57" s="337" t="s">
        <v>1235</v>
      </c>
      <c r="O57" s="337" t="s">
        <v>1237</v>
      </c>
      <c r="P57" s="337">
        <v>23050</v>
      </c>
      <c r="Q57" s="337" t="s">
        <v>1540</v>
      </c>
      <c r="R57" s="288" t="b">
        <f t="shared" si="3"/>
        <v>0</v>
      </c>
    </row>
    <row r="58" spans="1:18" x14ac:dyDescent="0.2">
      <c r="A58" s="338">
        <v>117</v>
      </c>
      <c r="B58" s="338" t="s">
        <v>997</v>
      </c>
      <c r="C58" s="338" t="s">
        <v>998</v>
      </c>
      <c r="D58" s="338">
        <v>21960</v>
      </c>
      <c r="E58" s="338" t="s">
        <v>61</v>
      </c>
      <c r="F58" s="288" t="b">
        <f t="shared" si="1"/>
        <v>0</v>
      </c>
      <c r="G58" s="337">
        <v>423</v>
      </c>
      <c r="H58" s="337" t="s">
        <v>1338</v>
      </c>
      <c r="I58" s="337" t="s">
        <v>1340</v>
      </c>
      <c r="J58" s="337">
        <v>22790</v>
      </c>
      <c r="K58" s="337" t="s">
        <v>1539</v>
      </c>
      <c r="L58" s="288" t="b">
        <f t="shared" si="2"/>
        <v>0</v>
      </c>
      <c r="M58" s="338">
        <v>343</v>
      </c>
      <c r="N58" s="338" t="s">
        <v>1239</v>
      </c>
      <c r="O58" s="338" t="s">
        <v>1240</v>
      </c>
      <c r="P58" s="338">
        <v>21305</v>
      </c>
      <c r="Q58" s="338" t="s">
        <v>1540</v>
      </c>
      <c r="R58" s="288" t="b">
        <f t="shared" si="3"/>
        <v>0</v>
      </c>
    </row>
    <row r="59" spans="1:18" x14ac:dyDescent="0.2">
      <c r="A59" s="338">
        <v>363</v>
      </c>
      <c r="B59" s="338" t="s">
        <v>1274</v>
      </c>
      <c r="C59" s="338" t="s">
        <v>1608</v>
      </c>
      <c r="D59" s="338">
        <v>21715</v>
      </c>
      <c r="E59" s="338" t="s">
        <v>61</v>
      </c>
      <c r="F59" s="288" t="b">
        <f t="shared" si="1"/>
        <v>0</v>
      </c>
      <c r="G59" s="338">
        <v>371</v>
      </c>
      <c r="H59" s="338" t="s">
        <v>1286</v>
      </c>
      <c r="I59" s="338" t="s">
        <v>1287</v>
      </c>
      <c r="J59" s="338">
        <v>21825</v>
      </c>
      <c r="K59" s="338" t="s">
        <v>1539</v>
      </c>
      <c r="L59" s="288" t="b">
        <f t="shared" si="2"/>
        <v>0</v>
      </c>
      <c r="M59" s="337">
        <v>351</v>
      </c>
      <c r="N59" s="337" t="s">
        <v>1246</v>
      </c>
      <c r="O59" s="337" t="s">
        <v>1252</v>
      </c>
      <c r="P59" s="337">
        <v>21040</v>
      </c>
      <c r="Q59" s="337" t="s">
        <v>1540</v>
      </c>
      <c r="R59" s="288" t="b">
        <f t="shared" si="3"/>
        <v>0</v>
      </c>
    </row>
    <row r="60" spans="1:18" x14ac:dyDescent="0.2">
      <c r="A60" s="338">
        <v>388</v>
      </c>
      <c r="B60" s="338" t="s">
        <v>1544</v>
      </c>
      <c r="C60" s="338" t="s">
        <v>1316</v>
      </c>
      <c r="D60" s="338">
        <v>20095</v>
      </c>
      <c r="E60" s="338" t="s">
        <v>61</v>
      </c>
      <c r="F60" s="288" t="b">
        <f t="shared" si="1"/>
        <v>0</v>
      </c>
      <c r="G60" s="338">
        <v>439</v>
      </c>
      <c r="H60" s="338" t="s">
        <v>1358</v>
      </c>
      <c r="I60" s="338" t="s">
        <v>1360</v>
      </c>
      <c r="J60" s="338">
        <v>26550</v>
      </c>
      <c r="K60" s="338" t="s">
        <v>1539</v>
      </c>
      <c r="L60" s="288" t="b">
        <f t="shared" si="2"/>
        <v>0</v>
      </c>
      <c r="M60" s="338">
        <v>352</v>
      </c>
      <c r="N60" s="338" t="s">
        <v>1253</v>
      </c>
      <c r="O60" s="338" t="s">
        <v>1258</v>
      </c>
      <c r="P60" s="338">
        <v>22195</v>
      </c>
      <c r="Q60" s="338" t="s">
        <v>1540</v>
      </c>
      <c r="R60" s="288" t="b">
        <f t="shared" si="3"/>
        <v>0</v>
      </c>
    </row>
    <row r="61" spans="1:18" x14ac:dyDescent="0.2">
      <c r="A61" s="338">
        <v>476</v>
      </c>
      <c r="B61" s="338" t="s">
        <v>1406</v>
      </c>
      <c r="C61" s="338" t="s">
        <v>1408</v>
      </c>
      <c r="D61" s="338">
        <v>20625</v>
      </c>
      <c r="E61" s="338" t="s">
        <v>61</v>
      </c>
      <c r="F61" s="288" t="b">
        <f t="shared" si="1"/>
        <v>0</v>
      </c>
      <c r="G61" s="337">
        <v>449</v>
      </c>
      <c r="H61" s="337" t="s">
        <v>1366</v>
      </c>
      <c r="I61" s="337" t="s">
        <v>1367</v>
      </c>
      <c r="J61" s="337">
        <v>22510</v>
      </c>
      <c r="K61" s="337" t="s">
        <v>1539</v>
      </c>
      <c r="L61" s="288" t="b">
        <f t="shared" si="2"/>
        <v>0</v>
      </c>
      <c r="M61" s="337">
        <v>357</v>
      </c>
      <c r="N61" s="337" t="s">
        <v>1265</v>
      </c>
      <c r="O61" s="337" t="s">
        <v>1267</v>
      </c>
      <c r="P61" s="337">
        <v>21765</v>
      </c>
      <c r="Q61" s="337" t="s">
        <v>1540</v>
      </c>
      <c r="R61" s="288" t="b">
        <f t="shared" si="3"/>
        <v>0</v>
      </c>
    </row>
    <row r="62" spans="1:18" x14ac:dyDescent="0.2">
      <c r="A62" s="337">
        <v>534</v>
      </c>
      <c r="B62" s="337" t="s">
        <v>1446</v>
      </c>
      <c r="C62" s="337" t="s">
        <v>1449</v>
      </c>
      <c r="D62" s="337">
        <v>22745</v>
      </c>
      <c r="E62" s="337" t="s">
        <v>61</v>
      </c>
      <c r="F62" s="288" t="b">
        <f t="shared" si="1"/>
        <v>0</v>
      </c>
      <c r="G62" s="338">
        <v>450</v>
      </c>
      <c r="H62" s="338" t="s">
        <v>1372</v>
      </c>
      <c r="I62" s="338" t="s">
        <v>1374</v>
      </c>
      <c r="J62" s="338">
        <v>26990</v>
      </c>
      <c r="K62" s="338" t="s">
        <v>1539</v>
      </c>
      <c r="L62" s="288" t="b">
        <f t="shared" si="2"/>
        <v>0</v>
      </c>
      <c r="M62" s="337">
        <v>363</v>
      </c>
      <c r="N62" s="337" t="s">
        <v>1274</v>
      </c>
      <c r="O62" s="337" t="s">
        <v>1276</v>
      </c>
      <c r="P62" s="337">
        <v>21700</v>
      </c>
      <c r="Q62" s="337" t="s">
        <v>1540</v>
      </c>
      <c r="R62" s="288" t="b">
        <f t="shared" si="3"/>
        <v>0</v>
      </c>
    </row>
    <row r="63" spans="1:18" x14ac:dyDescent="0.2">
      <c r="A63" s="337">
        <v>127</v>
      </c>
      <c r="B63" s="337" t="s">
        <v>999</v>
      </c>
      <c r="C63" s="337" t="s">
        <v>1000</v>
      </c>
      <c r="D63" s="337">
        <v>22595</v>
      </c>
      <c r="E63" s="337" t="s">
        <v>61</v>
      </c>
      <c r="F63" s="288" t="b">
        <f t="shared" si="1"/>
        <v>0</v>
      </c>
      <c r="G63" s="338">
        <v>461</v>
      </c>
      <c r="H63" s="338" t="s">
        <v>1379</v>
      </c>
      <c r="I63" s="338" t="s">
        <v>1387</v>
      </c>
      <c r="J63" s="338">
        <v>22705</v>
      </c>
      <c r="K63" s="338" t="s">
        <v>1539</v>
      </c>
      <c r="L63" s="288" t="b">
        <f t="shared" si="2"/>
        <v>0</v>
      </c>
      <c r="M63" s="338">
        <v>369</v>
      </c>
      <c r="N63" s="338" t="s">
        <v>1283</v>
      </c>
      <c r="O63" s="338" t="s">
        <v>1285</v>
      </c>
      <c r="P63" s="338">
        <v>22120</v>
      </c>
      <c r="Q63" s="338" t="s">
        <v>1540</v>
      </c>
      <c r="R63" s="288" t="b">
        <f t="shared" si="3"/>
        <v>0</v>
      </c>
    </row>
    <row r="64" spans="1:18" x14ac:dyDescent="0.2">
      <c r="A64" s="337">
        <v>131</v>
      </c>
      <c r="B64" s="337" t="s">
        <v>1001</v>
      </c>
      <c r="C64" s="337" t="s">
        <v>1562</v>
      </c>
      <c r="D64" s="337">
        <v>29156</v>
      </c>
      <c r="E64" s="337" t="s">
        <v>1561</v>
      </c>
      <c r="F64" s="288" t="b">
        <f t="shared" si="1"/>
        <v>0</v>
      </c>
      <c r="G64" s="338">
        <v>41</v>
      </c>
      <c r="H64" s="338" t="s">
        <v>935</v>
      </c>
      <c r="I64" s="338" t="s">
        <v>940</v>
      </c>
      <c r="J64" s="338">
        <v>28560</v>
      </c>
      <c r="K64" s="338" t="s">
        <v>1539</v>
      </c>
      <c r="L64" s="288" t="b">
        <f t="shared" si="2"/>
        <v>0</v>
      </c>
      <c r="M64" s="337">
        <v>371</v>
      </c>
      <c r="N64" s="337" t="s">
        <v>1286</v>
      </c>
      <c r="O64" s="337" t="s">
        <v>1303</v>
      </c>
      <c r="P64" s="337">
        <v>27960</v>
      </c>
      <c r="Q64" s="337" t="s">
        <v>1540</v>
      </c>
      <c r="R64" s="288" t="b">
        <f t="shared" si="3"/>
        <v>0</v>
      </c>
    </row>
    <row r="65" spans="1:18" x14ac:dyDescent="0.2">
      <c r="A65" s="338">
        <v>131</v>
      </c>
      <c r="B65" s="338" t="s">
        <v>1001</v>
      </c>
      <c r="C65" s="338" t="s">
        <v>1005</v>
      </c>
      <c r="D65" s="338">
        <v>20380</v>
      </c>
      <c r="E65" s="338" t="s">
        <v>61</v>
      </c>
      <c r="F65" s="288" t="b">
        <f t="shared" si="1"/>
        <v>0</v>
      </c>
      <c r="G65" s="338">
        <v>111</v>
      </c>
      <c r="H65" s="338" t="s">
        <v>970</v>
      </c>
      <c r="I65" s="338" t="s">
        <v>975</v>
      </c>
      <c r="J65" s="338">
        <v>20270</v>
      </c>
      <c r="K65" s="338" t="s">
        <v>1539</v>
      </c>
      <c r="L65" s="288" t="b">
        <f t="shared" si="2"/>
        <v>0</v>
      </c>
      <c r="M65" s="338">
        <v>371</v>
      </c>
      <c r="N65" s="338" t="s">
        <v>1286</v>
      </c>
      <c r="O65" s="338" t="s">
        <v>1292</v>
      </c>
      <c r="P65" s="338">
        <v>21860</v>
      </c>
      <c r="Q65" s="338" t="s">
        <v>1540</v>
      </c>
      <c r="R65" s="288" t="b">
        <f t="shared" si="3"/>
        <v>0</v>
      </c>
    </row>
    <row r="66" spans="1:18" x14ac:dyDescent="0.2">
      <c r="A66" s="338">
        <v>101</v>
      </c>
      <c r="B66" s="338" t="s">
        <v>964</v>
      </c>
      <c r="C66" s="338" t="s">
        <v>968</v>
      </c>
      <c r="D66" s="338">
        <v>20165</v>
      </c>
      <c r="E66" s="338" t="s">
        <v>61</v>
      </c>
      <c r="F66" s="288" t="b">
        <f t="shared" si="1"/>
        <v>0</v>
      </c>
      <c r="G66" s="338">
        <v>476</v>
      </c>
      <c r="H66" s="338" t="s">
        <v>1406</v>
      </c>
      <c r="I66" s="338" t="s">
        <v>1409</v>
      </c>
      <c r="J66" s="338">
        <v>20630</v>
      </c>
      <c r="K66" s="338" t="s">
        <v>1539</v>
      </c>
      <c r="L66" s="288" t="b">
        <f t="shared" si="2"/>
        <v>0</v>
      </c>
      <c r="M66" s="337">
        <v>388</v>
      </c>
      <c r="N66" s="337" t="s">
        <v>1544</v>
      </c>
      <c r="O66" s="337" t="s">
        <v>1314</v>
      </c>
      <c r="P66" s="337">
        <v>20085</v>
      </c>
      <c r="Q66" s="337" t="s">
        <v>1540</v>
      </c>
      <c r="R66" s="288" t="b">
        <f t="shared" si="3"/>
        <v>0</v>
      </c>
    </row>
    <row r="67" spans="1:18" x14ac:dyDescent="0.2">
      <c r="A67" s="337">
        <v>363</v>
      </c>
      <c r="B67" s="337" t="s">
        <v>1274</v>
      </c>
      <c r="C67" s="337" t="s">
        <v>1278</v>
      </c>
      <c r="D67" s="337">
        <v>21665</v>
      </c>
      <c r="E67" s="337" t="s">
        <v>61</v>
      </c>
      <c r="F67" s="288" t="b">
        <f t="shared" si="1"/>
        <v>0</v>
      </c>
      <c r="G67" s="338">
        <v>491</v>
      </c>
      <c r="H67" s="338" t="s">
        <v>1418</v>
      </c>
      <c r="I67" s="338" t="s">
        <v>1419</v>
      </c>
      <c r="J67" s="338">
        <v>22830</v>
      </c>
      <c r="K67" s="338" t="s">
        <v>1539</v>
      </c>
      <c r="L67" s="288" t="b">
        <f t="shared" si="2"/>
        <v>0</v>
      </c>
      <c r="M67" s="338">
        <v>399</v>
      </c>
      <c r="N67" s="338" t="s">
        <v>1320</v>
      </c>
      <c r="O67" s="338" t="s">
        <v>1322</v>
      </c>
      <c r="P67" s="338">
        <v>23115</v>
      </c>
      <c r="Q67" s="338" t="s">
        <v>1540</v>
      </c>
      <c r="R67" s="288" t="b">
        <f t="shared" si="3"/>
        <v>0</v>
      </c>
    </row>
    <row r="68" spans="1:18" x14ac:dyDescent="0.2">
      <c r="A68" s="337">
        <v>267</v>
      </c>
      <c r="B68" s="337" t="s">
        <v>1132</v>
      </c>
      <c r="C68" s="337" t="s">
        <v>1133</v>
      </c>
      <c r="D68" s="337">
        <v>21045</v>
      </c>
      <c r="E68" s="337" t="s">
        <v>61</v>
      </c>
      <c r="F68" s="288" t="b">
        <f t="shared" si="1"/>
        <v>0</v>
      </c>
      <c r="G68" s="338">
        <v>112</v>
      </c>
      <c r="H68" s="338" t="s">
        <v>978</v>
      </c>
      <c r="I68" s="338" t="s">
        <v>987</v>
      </c>
      <c r="J68" s="338">
        <v>22295</v>
      </c>
      <c r="K68" s="338" t="s">
        <v>1539</v>
      </c>
      <c r="L68" s="288" t="b">
        <f t="shared" si="2"/>
        <v>0</v>
      </c>
      <c r="M68" s="337">
        <v>401</v>
      </c>
      <c r="N68" s="337" t="s">
        <v>1324</v>
      </c>
      <c r="O68" s="337" t="s">
        <v>1326</v>
      </c>
      <c r="P68" s="337">
        <v>21985</v>
      </c>
      <c r="Q68" s="337" t="s">
        <v>1540</v>
      </c>
      <c r="R68" s="288" t="b">
        <f t="shared" si="3"/>
        <v>0</v>
      </c>
    </row>
    <row r="69" spans="1:18" x14ac:dyDescent="0.2">
      <c r="A69" s="337">
        <v>473</v>
      </c>
      <c r="B69" s="337" t="s">
        <v>1398</v>
      </c>
      <c r="C69" s="337" t="s">
        <v>1405</v>
      </c>
      <c r="D69" s="337">
        <v>22895</v>
      </c>
      <c r="E69" s="337" t="s">
        <v>61</v>
      </c>
      <c r="F69" s="288" t="b">
        <f t="shared" ref="F69:F132" si="4">C69=C68</f>
        <v>0</v>
      </c>
      <c r="G69" s="338">
        <v>335</v>
      </c>
      <c r="H69" s="338" t="s">
        <v>906</v>
      </c>
      <c r="I69" s="338" t="s">
        <v>1222</v>
      </c>
      <c r="J69" s="338">
        <v>21575</v>
      </c>
      <c r="K69" s="338" t="s">
        <v>1539</v>
      </c>
      <c r="L69" s="288" t="b">
        <f t="shared" ref="L69:L77" si="5">I69=I68</f>
        <v>0</v>
      </c>
      <c r="M69" s="338">
        <v>740</v>
      </c>
      <c r="N69" s="338" t="s">
        <v>1528</v>
      </c>
      <c r="O69" s="338" t="s">
        <v>1528</v>
      </c>
      <c r="P69" s="338">
        <v>29105</v>
      </c>
      <c r="Q69" s="338" t="s">
        <v>1540</v>
      </c>
      <c r="R69" s="288" t="b">
        <f t="shared" ref="R69:R99" si="6">O69=O68</f>
        <v>0</v>
      </c>
    </row>
    <row r="70" spans="1:18" x14ac:dyDescent="0.2">
      <c r="A70" s="337">
        <v>371</v>
      </c>
      <c r="B70" s="337" t="s">
        <v>1286</v>
      </c>
      <c r="C70" s="337" t="s">
        <v>1288</v>
      </c>
      <c r="D70" s="337">
        <v>21835</v>
      </c>
      <c r="E70" s="337" t="s">
        <v>61</v>
      </c>
      <c r="F70" s="288" t="b">
        <f t="shared" si="4"/>
        <v>0</v>
      </c>
      <c r="G70" s="337">
        <v>515</v>
      </c>
      <c r="H70" s="337" t="s">
        <v>1439</v>
      </c>
      <c r="I70" s="337" t="s">
        <v>1545</v>
      </c>
      <c r="J70" s="337">
        <v>26965</v>
      </c>
      <c r="K70" s="337" t="s">
        <v>1539</v>
      </c>
      <c r="L70" s="288" t="b">
        <f t="shared" si="5"/>
        <v>0</v>
      </c>
      <c r="M70" s="338">
        <v>703</v>
      </c>
      <c r="N70" s="338" t="s">
        <v>1495</v>
      </c>
      <c r="O70" s="338" t="s">
        <v>1497</v>
      </c>
      <c r="P70" s="338">
        <v>28395</v>
      </c>
      <c r="Q70" s="338" t="s">
        <v>1540</v>
      </c>
      <c r="R70" s="288" t="b">
        <f t="shared" si="6"/>
        <v>0</v>
      </c>
    </row>
    <row r="71" spans="1:18" x14ac:dyDescent="0.2">
      <c r="A71" s="337">
        <v>112</v>
      </c>
      <c r="B71" s="337" t="s">
        <v>978</v>
      </c>
      <c r="C71" s="337" t="s">
        <v>982</v>
      </c>
      <c r="D71" s="337">
        <v>22230</v>
      </c>
      <c r="E71" s="337" t="s">
        <v>61</v>
      </c>
      <c r="F71" s="288" t="b">
        <f t="shared" si="4"/>
        <v>0</v>
      </c>
      <c r="G71" s="338">
        <v>534</v>
      </c>
      <c r="H71" s="338" t="s">
        <v>1446</v>
      </c>
      <c r="I71" s="338" t="s">
        <v>1450</v>
      </c>
      <c r="J71" s="338">
        <v>22760</v>
      </c>
      <c r="K71" s="338" t="s">
        <v>1539</v>
      </c>
      <c r="L71" s="288" t="b">
        <f t="shared" si="5"/>
        <v>0</v>
      </c>
      <c r="M71" s="338">
        <v>359</v>
      </c>
      <c r="N71" s="338" t="s">
        <v>1270</v>
      </c>
      <c r="O71" s="338" t="s">
        <v>1272</v>
      </c>
      <c r="P71" s="338">
        <v>22070</v>
      </c>
      <c r="Q71" s="338" t="s">
        <v>1540</v>
      </c>
      <c r="R71" s="288" t="b">
        <f t="shared" si="6"/>
        <v>0</v>
      </c>
    </row>
    <row r="72" spans="1:18" x14ac:dyDescent="0.2">
      <c r="A72" s="337">
        <v>149</v>
      </c>
      <c r="B72" s="337" t="s">
        <v>1018</v>
      </c>
      <c r="C72" s="337" t="s">
        <v>1019</v>
      </c>
      <c r="D72" s="337">
        <v>20685</v>
      </c>
      <c r="E72" s="337" t="s">
        <v>61</v>
      </c>
      <c r="F72" s="288" t="b">
        <f t="shared" si="4"/>
        <v>0</v>
      </c>
      <c r="G72" s="337">
        <v>555</v>
      </c>
      <c r="H72" s="337" t="s">
        <v>1464</v>
      </c>
      <c r="I72" s="337" t="s">
        <v>1466</v>
      </c>
      <c r="J72" s="337">
        <v>20720</v>
      </c>
      <c r="K72" s="337" t="s">
        <v>1539</v>
      </c>
      <c r="L72" s="288" t="b">
        <f t="shared" si="5"/>
        <v>0</v>
      </c>
      <c r="M72" s="337">
        <v>423</v>
      </c>
      <c r="N72" s="337" t="s">
        <v>1338</v>
      </c>
      <c r="O72" s="337" t="s">
        <v>1341</v>
      </c>
      <c r="P72" s="337">
        <v>22800</v>
      </c>
      <c r="Q72" s="337" t="s">
        <v>1540</v>
      </c>
      <c r="R72" s="288" t="b">
        <f t="shared" si="6"/>
        <v>0</v>
      </c>
    </row>
    <row r="73" spans="1:18" x14ac:dyDescent="0.2">
      <c r="A73" s="337">
        <v>33</v>
      </c>
      <c r="B73" s="337" t="s">
        <v>927</v>
      </c>
      <c r="C73" s="337" t="s">
        <v>930</v>
      </c>
      <c r="D73" s="337">
        <v>29010</v>
      </c>
      <c r="E73" s="337" t="s">
        <v>61</v>
      </c>
      <c r="F73" s="288" t="b">
        <f t="shared" si="4"/>
        <v>0</v>
      </c>
      <c r="G73" s="337">
        <v>131</v>
      </c>
      <c r="H73" s="337" t="s">
        <v>1001</v>
      </c>
      <c r="I73" s="337" t="s">
        <v>1002</v>
      </c>
      <c r="J73" s="337">
        <v>27065</v>
      </c>
      <c r="K73" s="337" t="s">
        <v>1539</v>
      </c>
      <c r="L73" s="288" t="b">
        <f t="shared" si="5"/>
        <v>0</v>
      </c>
      <c r="M73" s="338">
        <v>425</v>
      </c>
      <c r="N73" s="338" t="s">
        <v>1343</v>
      </c>
      <c r="O73" s="338" t="s">
        <v>1345</v>
      </c>
      <c r="P73" s="338">
        <v>21105</v>
      </c>
      <c r="Q73" s="338" t="s">
        <v>1540</v>
      </c>
      <c r="R73" s="288" t="b">
        <f t="shared" si="6"/>
        <v>0</v>
      </c>
    </row>
    <row r="74" spans="1:18" x14ac:dyDescent="0.2">
      <c r="A74" s="337">
        <v>131</v>
      </c>
      <c r="B74" s="337" t="s">
        <v>1001</v>
      </c>
      <c r="C74" s="337" t="s">
        <v>1004</v>
      </c>
      <c r="D74" s="337">
        <v>20370</v>
      </c>
      <c r="E74" s="337" t="s">
        <v>61</v>
      </c>
      <c r="F74" s="288" t="b">
        <f t="shared" si="4"/>
        <v>0</v>
      </c>
      <c r="G74" s="338">
        <v>572</v>
      </c>
      <c r="H74" s="338" t="s">
        <v>1475</v>
      </c>
      <c r="I74" s="338" t="s">
        <v>1479</v>
      </c>
      <c r="J74" s="338">
        <v>26955</v>
      </c>
      <c r="K74" s="338" t="s">
        <v>1539</v>
      </c>
      <c r="L74" s="288" t="b">
        <f t="shared" si="5"/>
        <v>0</v>
      </c>
      <c r="M74" s="337">
        <v>427</v>
      </c>
      <c r="N74" s="337" t="s">
        <v>1347</v>
      </c>
      <c r="O74" s="337" t="s">
        <v>1349</v>
      </c>
      <c r="P74" s="337">
        <v>22620</v>
      </c>
      <c r="Q74" s="337" t="s">
        <v>1540</v>
      </c>
      <c r="R74" s="288" t="b">
        <f t="shared" si="6"/>
        <v>0</v>
      </c>
    </row>
    <row r="75" spans="1:18" x14ac:dyDescent="0.2">
      <c r="A75" s="338">
        <v>153</v>
      </c>
      <c r="B75" s="338" t="s">
        <v>1020</v>
      </c>
      <c r="C75" s="338" t="s">
        <v>1021</v>
      </c>
      <c r="D75" s="338">
        <v>20565</v>
      </c>
      <c r="E75" s="338" t="s">
        <v>61</v>
      </c>
      <c r="F75" s="288" t="b">
        <f t="shared" si="4"/>
        <v>0</v>
      </c>
      <c r="G75" s="337">
        <v>575</v>
      </c>
      <c r="H75" s="337" t="s">
        <v>1481</v>
      </c>
      <c r="I75" s="337" t="s">
        <v>1482</v>
      </c>
      <c r="J75" s="337">
        <v>21125</v>
      </c>
      <c r="K75" s="337" t="s">
        <v>1539</v>
      </c>
      <c r="L75" s="288" t="b">
        <f t="shared" si="5"/>
        <v>0</v>
      </c>
      <c r="M75" s="337">
        <v>437</v>
      </c>
      <c r="N75" s="337" t="s">
        <v>1355</v>
      </c>
      <c r="O75" s="337" t="s">
        <v>1357</v>
      </c>
      <c r="P75" s="337">
        <v>26500</v>
      </c>
      <c r="Q75" s="337" t="s">
        <v>1540</v>
      </c>
      <c r="R75" s="288" t="b">
        <f t="shared" si="6"/>
        <v>0</v>
      </c>
    </row>
    <row r="76" spans="1:18" x14ac:dyDescent="0.2">
      <c r="A76" s="338">
        <v>461</v>
      </c>
      <c r="B76" s="338" t="s">
        <v>1379</v>
      </c>
      <c r="C76" s="338" t="s">
        <v>1380</v>
      </c>
      <c r="D76" s="338">
        <v>22650</v>
      </c>
      <c r="E76" s="338" t="s">
        <v>61</v>
      </c>
      <c r="F76" s="288" t="b">
        <f t="shared" si="4"/>
        <v>0</v>
      </c>
      <c r="G76" s="338">
        <v>582</v>
      </c>
      <c r="H76" s="338" t="s">
        <v>1488</v>
      </c>
      <c r="I76" s="338" t="s">
        <v>1492</v>
      </c>
      <c r="J76" s="338">
        <v>22955</v>
      </c>
      <c r="K76" s="338" t="s">
        <v>1539</v>
      </c>
      <c r="L76" s="288" t="b">
        <f t="shared" si="5"/>
        <v>0</v>
      </c>
      <c r="M76" s="338">
        <v>439</v>
      </c>
      <c r="N76" s="338" t="s">
        <v>1358</v>
      </c>
      <c r="O76" s="338" t="s">
        <v>1361</v>
      </c>
      <c r="P76" s="338">
        <v>22500</v>
      </c>
      <c r="Q76" s="338" t="s">
        <v>1540</v>
      </c>
      <c r="R76" s="288" t="b">
        <f t="shared" si="6"/>
        <v>0</v>
      </c>
    </row>
    <row r="77" spans="1:18" x14ac:dyDescent="0.2">
      <c r="A77" s="337">
        <v>203</v>
      </c>
      <c r="B77" s="337" t="s">
        <v>1070</v>
      </c>
      <c r="C77" s="337" t="s">
        <v>1071</v>
      </c>
      <c r="D77" s="337">
        <v>20745</v>
      </c>
      <c r="E77" s="337" t="s">
        <v>61</v>
      </c>
      <c r="F77" s="288" t="b">
        <f t="shared" si="4"/>
        <v>0</v>
      </c>
      <c r="G77" s="337">
        <v>473</v>
      </c>
      <c r="H77" s="337" t="s">
        <v>1398</v>
      </c>
      <c r="I77" s="337" t="s">
        <v>1399</v>
      </c>
      <c r="J77" s="337">
        <v>22850</v>
      </c>
      <c r="K77" s="337" t="s">
        <v>1539</v>
      </c>
      <c r="L77" s="288" t="b">
        <f t="shared" si="5"/>
        <v>0</v>
      </c>
      <c r="M77" s="338">
        <v>428</v>
      </c>
      <c r="N77" s="338" t="s">
        <v>1351</v>
      </c>
      <c r="O77" s="338" t="s">
        <v>1352</v>
      </c>
      <c r="P77" s="338">
        <v>22350</v>
      </c>
      <c r="Q77" s="338" t="s">
        <v>1540</v>
      </c>
      <c r="R77" s="288" t="b">
        <f t="shared" si="6"/>
        <v>0</v>
      </c>
    </row>
    <row r="78" spans="1:18" x14ac:dyDescent="0.2">
      <c r="A78" s="338">
        <v>208</v>
      </c>
      <c r="B78" s="338" t="s">
        <v>1074</v>
      </c>
      <c r="C78" s="338" t="s">
        <v>1075</v>
      </c>
      <c r="D78" s="338">
        <v>22395</v>
      </c>
      <c r="E78" s="338" t="s">
        <v>61</v>
      </c>
      <c r="F78" s="288" t="b">
        <f t="shared" si="4"/>
        <v>0</v>
      </c>
      <c r="G78" s="336"/>
      <c r="H78" s="336"/>
      <c r="I78" s="336"/>
      <c r="J78" s="336"/>
      <c r="K78" s="336"/>
      <c r="L78" s="288"/>
      <c r="M78" s="337">
        <v>449</v>
      </c>
      <c r="N78" s="337" t="s">
        <v>1366</v>
      </c>
      <c r="O78" s="337" t="s">
        <v>1371</v>
      </c>
      <c r="P78" s="337">
        <v>22565</v>
      </c>
      <c r="Q78" s="337" t="s">
        <v>1540</v>
      </c>
      <c r="R78" s="288" t="b">
        <f t="shared" si="6"/>
        <v>0</v>
      </c>
    </row>
    <row r="79" spans="1:18" x14ac:dyDescent="0.2">
      <c r="A79" s="337">
        <v>189</v>
      </c>
      <c r="B79" s="337" t="s">
        <v>1057</v>
      </c>
      <c r="C79" s="337" t="s">
        <v>1058</v>
      </c>
      <c r="D79" s="337">
        <v>20525</v>
      </c>
      <c r="E79" s="337" t="s">
        <v>61</v>
      </c>
      <c r="F79" s="288" t="b">
        <f t="shared" si="4"/>
        <v>0</v>
      </c>
      <c r="G79" s="336"/>
      <c r="H79" s="336"/>
      <c r="I79" s="336"/>
      <c r="J79" s="336"/>
      <c r="K79" s="336"/>
      <c r="L79" s="288"/>
      <c r="M79" s="338">
        <v>450</v>
      </c>
      <c r="N79" s="338" t="s">
        <v>1372</v>
      </c>
      <c r="O79" s="338" t="s">
        <v>1373</v>
      </c>
      <c r="P79" s="338">
        <v>21395</v>
      </c>
      <c r="Q79" s="338" t="s">
        <v>1540</v>
      </c>
      <c r="R79" s="288" t="b">
        <f t="shared" si="6"/>
        <v>0</v>
      </c>
    </row>
    <row r="80" spans="1:18" x14ac:dyDescent="0.2">
      <c r="A80" s="337">
        <v>285</v>
      </c>
      <c r="B80" s="337" t="s">
        <v>1168</v>
      </c>
      <c r="C80" s="337" t="s">
        <v>1173</v>
      </c>
      <c r="D80" s="337">
        <v>21290</v>
      </c>
      <c r="E80" s="337" t="s">
        <v>61</v>
      </c>
      <c r="F80" s="288" t="b">
        <f t="shared" si="4"/>
        <v>0</v>
      </c>
      <c r="G80" s="336"/>
      <c r="H80" s="336"/>
      <c r="I80" s="336"/>
      <c r="J80" s="336"/>
      <c r="K80" s="336"/>
      <c r="L80" s="288"/>
      <c r="M80" s="338">
        <v>970</v>
      </c>
      <c r="N80" s="338" t="s">
        <v>1638</v>
      </c>
      <c r="O80" s="338" t="s">
        <v>1639</v>
      </c>
      <c r="P80" s="338">
        <v>28215</v>
      </c>
      <c r="Q80" s="338" t="s">
        <v>1540</v>
      </c>
      <c r="R80" s="288" t="b">
        <f t="shared" si="6"/>
        <v>0</v>
      </c>
    </row>
    <row r="81" spans="1:18" x14ac:dyDescent="0.2">
      <c r="A81" s="337">
        <v>343</v>
      </c>
      <c r="B81" s="337" t="s">
        <v>1239</v>
      </c>
      <c r="C81" s="337" t="s">
        <v>1242</v>
      </c>
      <c r="D81" s="337">
        <v>21325</v>
      </c>
      <c r="E81" s="337" t="s">
        <v>61</v>
      </c>
      <c r="F81" s="288" t="b">
        <f t="shared" si="4"/>
        <v>0</v>
      </c>
      <c r="G81" s="336"/>
      <c r="H81" s="336"/>
      <c r="I81" s="336"/>
      <c r="J81" s="336"/>
      <c r="K81" s="336"/>
      <c r="L81" s="288"/>
      <c r="M81" s="337">
        <v>453</v>
      </c>
      <c r="N81" s="337" t="s">
        <v>1375</v>
      </c>
      <c r="O81" s="337" t="s">
        <v>1377</v>
      </c>
      <c r="P81" s="337">
        <v>21390</v>
      </c>
      <c r="Q81" s="337" t="s">
        <v>1540</v>
      </c>
      <c r="R81" s="288" t="b">
        <f t="shared" si="6"/>
        <v>0</v>
      </c>
    </row>
    <row r="82" spans="1:18" x14ac:dyDescent="0.2">
      <c r="A82" s="337">
        <v>165</v>
      </c>
      <c r="B82" s="337" t="s">
        <v>1022</v>
      </c>
      <c r="C82" s="337" t="s">
        <v>1024</v>
      </c>
      <c r="D82" s="337">
        <v>26510</v>
      </c>
      <c r="E82" s="337" t="s">
        <v>61</v>
      </c>
      <c r="F82" s="288" t="b">
        <f t="shared" si="4"/>
        <v>0</v>
      </c>
      <c r="M82" s="338">
        <v>457</v>
      </c>
      <c r="N82" s="338" t="s">
        <v>1633</v>
      </c>
      <c r="O82" s="338" t="s">
        <v>1637</v>
      </c>
      <c r="P82" s="338">
        <v>29197</v>
      </c>
      <c r="Q82" s="338" t="s">
        <v>1540</v>
      </c>
      <c r="R82" s="288" t="b">
        <f t="shared" si="6"/>
        <v>0</v>
      </c>
    </row>
    <row r="83" spans="1:18" x14ac:dyDescent="0.2">
      <c r="A83" s="338">
        <v>167</v>
      </c>
      <c r="B83" s="338" t="s">
        <v>1025</v>
      </c>
      <c r="C83" s="338" t="s">
        <v>1026</v>
      </c>
      <c r="D83" s="338">
        <v>22600</v>
      </c>
      <c r="E83" s="338" t="s">
        <v>61</v>
      </c>
      <c r="F83" s="288" t="b">
        <f t="shared" si="4"/>
        <v>0</v>
      </c>
      <c r="M83" s="337">
        <v>473</v>
      </c>
      <c r="N83" s="337" t="s">
        <v>1398</v>
      </c>
      <c r="O83" s="337" t="s">
        <v>1403</v>
      </c>
      <c r="P83" s="337">
        <v>22880</v>
      </c>
      <c r="Q83" s="337" t="s">
        <v>1540</v>
      </c>
      <c r="R83" s="288" t="b">
        <f t="shared" si="6"/>
        <v>0</v>
      </c>
    </row>
    <row r="84" spans="1:18" x14ac:dyDescent="0.2">
      <c r="A84" s="338">
        <v>131</v>
      </c>
      <c r="B84" s="338" t="s">
        <v>1001</v>
      </c>
      <c r="C84" s="338" t="s">
        <v>1003</v>
      </c>
      <c r="D84" s="338">
        <v>28465</v>
      </c>
      <c r="E84" s="338" t="s">
        <v>61</v>
      </c>
      <c r="F84" s="288" t="b">
        <f t="shared" si="4"/>
        <v>0</v>
      </c>
      <c r="M84" s="338">
        <v>476</v>
      </c>
      <c r="N84" s="338" t="s">
        <v>1406</v>
      </c>
      <c r="O84" s="338" t="s">
        <v>1407</v>
      </c>
      <c r="P84" s="338">
        <v>20620</v>
      </c>
      <c r="Q84" s="338" t="s">
        <v>1540</v>
      </c>
      <c r="R84" s="288" t="b">
        <f t="shared" si="6"/>
        <v>0</v>
      </c>
    </row>
    <row r="85" spans="1:18" x14ac:dyDescent="0.2">
      <c r="A85" s="337">
        <v>171</v>
      </c>
      <c r="B85" s="337" t="s">
        <v>1027</v>
      </c>
      <c r="C85" s="337" t="s">
        <v>1028</v>
      </c>
      <c r="D85" s="337">
        <v>20735</v>
      </c>
      <c r="E85" s="337" t="s">
        <v>61</v>
      </c>
      <c r="F85" s="288" t="b">
        <f t="shared" si="4"/>
        <v>0</v>
      </c>
      <c r="M85" s="338">
        <v>491</v>
      </c>
      <c r="N85" s="338" t="s">
        <v>1418</v>
      </c>
      <c r="O85" s="338" t="s">
        <v>1420</v>
      </c>
      <c r="P85" s="338">
        <v>22845</v>
      </c>
      <c r="Q85" s="338" t="s">
        <v>1540</v>
      </c>
      <c r="R85" s="288" t="b">
        <f t="shared" si="6"/>
        <v>0</v>
      </c>
    </row>
    <row r="86" spans="1:18" x14ac:dyDescent="0.2">
      <c r="A86" s="338">
        <v>371</v>
      </c>
      <c r="B86" s="338" t="s">
        <v>1286</v>
      </c>
      <c r="C86" s="338" t="s">
        <v>1289</v>
      </c>
      <c r="D86" s="338">
        <v>21840</v>
      </c>
      <c r="E86" s="338" t="s">
        <v>61</v>
      </c>
      <c r="F86" s="288" t="b">
        <f t="shared" si="4"/>
        <v>0</v>
      </c>
      <c r="M86" s="337">
        <v>493</v>
      </c>
      <c r="N86" s="337" t="s">
        <v>1423</v>
      </c>
      <c r="O86" s="337" t="s">
        <v>1424</v>
      </c>
      <c r="P86" s="337">
        <v>26860</v>
      </c>
      <c r="Q86" s="337" t="s">
        <v>1540</v>
      </c>
      <c r="R86" s="288" t="b">
        <f t="shared" si="6"/>
        <v>0</v>
      </c>
    </row>
    <row r="87" spans="1:18" x14ac:dyDescent="0.2">
      <c r="A87" s="338">
        <v>174</v>
      </c>
      <c r="B87" s="338" t="s">
        <v>1035</v>
      </c>
      <c r="C87" s="338" t="s">
        <v>1563</v>
      </c>
      <c r="D87" s="338">
        <v>27395</v>
      </c>
      <c r="E87" s="338" t="s">
        <v>1561</v>
      </c>
      <c r="F87" s="288" t="b">
        <f t="shared" si="4"/>
        <v>0</v>
      </c>
      <c r="M87" s="337">
        <v>714</v>
      </c>
      <c r="N87" s="337" t="s">
        <v>1618</v>
      </c>
      <c r="O87" s="337" t="s">
        <v>1619</v>
      </c>
      <c r="P87" s="337">
        <v>29221</v>
      </c>
      <c r="Q87" s="337" t="s">
        <v>1540</v>
      </c>
      <c r="R87" s="288" t="b">
        <f t="shared" si="6"/>
        <v>0</v>
      </c>
    </row>
    <row r="88" spans="1:18" x14ac:dyDescent="0.2">
      <c r="A88" s="337">
        <v>572</v>
      </c>
      <c r="B88" s="337" t="s">
        <v>1475</v>
      </c>
      <c r="C88" s="337" t="s">
        <v>1477</v>
      </c>
      <c r="D88" s="337">
        <v>23060</v>
      </c>
      <c r="E88" s="337" t="s">
        <v>61</v>
      </c>
      <c r="F88" s="288" t="b">
        <f t="shared" si="4"/>
        <v>0</v>
      </c>
      <c r="M88" s="338">
        <v>461</v>
      </c>
      <c r="N88" s="338" t="s">
        <v>1379</v>
      </c>
      <c r="O88" s="338" t="s">
        <v>1386</v>
      </c>
      <c r="P88" s="338">
        <v>22700</v>
      </c>
      <c r="Q88" s="338" t="s">
        <v>1540</v>
      </c>
      <c r="R88" s="288" t="b">
        <f t="shared" si="6"/>
        <v>0</v>
      </c>
    </row>
    <row r="89" spans="1:18" x14ac:dyDescent="0.2">
      <c r="A89" s="338">
        <v>142</v>
      </c>
      <c r="B89" s="338" t="s">
        <v>1015</v>
      </c>
      <c r="C89" s="338" t="s">
        <v>1017</v>
      </c>
      <c r="D89" s="338">
        <v>20825</v>
      </c>
      <c r="E89" s="338" t="s">
        <v>61</v>
      </c>
      <c r="F89" s="288" t="b">
        <f t="shared" si="4"/>
        <v>0</v>
      </c>
      <c r="M89" s="337">
        <v>101</v>
      </c>
      <c r="N89" s="337" t="s">
        <v>964</v>
      </c>
      <c r="O89" s="337" t="s">
        <v>966</v>
      </c>
      <c r="P89" s="337">
        <v>20140</v>
      </c>
      <c r="Q89" s="337" t="s">
        <v>1540</v>
      </c>
      <c r="R89" s="288" t="b">
        <f t="shared" si="6"/>
        <v>0</v>
      </c>
    </row>
    <row r="90" spans="1:18" x14ac:dyDescent="0.2">
      <c r="A90" s="338">
        <v>112</v>
      </c>
      <c r="B90" s="338" t="s">
        <v>978</v>
      </c>
      <c r="C90" s="338" t="s">
        <v>983</v>
      </c>
      <c r="D90" s="338">
        <v>22245</v>
      </c>
      <c r="E90" s="338" t="s">
        <v>61</v>
      </c>
      <c r="F90" s="288" t="b">
        <f t="shared" si="4"/>
        <v>0</v>
      </c>
      <c r="M90" s="338">
        <v>515</v>
      </c>
      <c r="N90" s="338" t="s">
        <v>1439</v>
      </c>
      <c r="O90" s="338" t="s">
        <v>1440</v>
      </c>
      <c r="P90" s="338">
        <v>22000</v>
      </c>
      <c r="Q90" s="338" t="s">
        <v>1540</v>
      </c>
      <c r="R90" s="288" t="b">
        <f t="shared" si="6"/>
        <v>0</v>
      </c>
    </row>
    <row r="91" spans="1:18" x14ac:dyDescent="0.2">
      <c r="A91" s="338">
        <v>279</v>
      </c>
      <c r="B91" s="338" t="s">
        <v>1159</v>
      </c>
      <c r="C91" s="338" t="s">
        <v>1163</v>
      </c>
      <c r="D91" s="338">
        <v>21190</v>
      </c>
      <c r="E91" s="338" t="s">
        <v>61</v>
      </c>
      <c r="F91" s="288" t="b">
        <f t="shared" si="4"/>
        <v>0</v>
      </c>
      <c r="M91" s="337">
        <v>741</v>
      </c>
      <c r="N91" s="337" t="s">
        <v>1529</v>
      </c>
      <c r="O91" s="337" t="s">
        <v>1530</v>
      </c>
      <c r="P91" s="337">
        <v>29149</v>
      </c>
      <c r="Q91" s="337" t="s">
        <v>1540</v>
      </c>
      <c r="R91" s="288" t="b">
        <f t="shared" si="6"/>
        <v>0</v>
      </c>
    </row>
    <row r="92" spans="1:18" x14ac:dyDescent="0.2">
      <c r="A92" s="338">
        <v>185</v>
      </c>
      <c r="B92" s="338" t="s">
        <v>1051</v>
      </c>
      <c r="C92" s="338" t="s">
        <v>1054</v>
      </c>
      <c r="D92" s="338">
        <v>26755</v>
      </c>
      <c r="E92" s="338" t="s">
        <v>61</v>
      </c>
      <c r="F92" s="288" t="b">
        <f t="shared" si="4"/>
        <v>0</v>
      </c>
      <c r="M92" s="337">
        <v>534</v>
      </c>
      <c r="N92" s="337" t="s">
        <v>1446</v>
      </c>
      <c r="O92" s="337" t="s">
        <v>1452</v>
      </c>
      <c r="P92" s="337">
        <v>22770</v>
      </c>
      <c r="Q92" s="337" t="s">
        <v>1540</v>
      </c>
      <c r="R92" s="288" t="b">
        <f t="shared" si="6"/>
        <v>0</v>
      </c>
    </row>
    <row r="93" spans="1:18" x14ac:dyDescent="0.2">
      <c r="A93" s="337">
        <v>261</v>
      </c>
      <c r="B93" s="337" t="s">
        <v>1123</v>
      </c>
      <c r="C93" s="337" t="s">
        <v>1125</v>
      </c>
      <c r="D93" s="337">
        <v>20550</v>
      </c>
      <c r="E93" s="337" t="s">
        <v>61</v>
      </c>
      <c r="F93" s="288" t="b">
        <f t="shared" si="4"/>
        <v>0</v>
      </c>
      <c r="M93" s="337">
        <v>727</v>
      </c>
      <c r="N93" s="337" t="s">
        <v>1516</v>
      </c>
      <c r="O93" s="337" t="s">
        <v>1518</v>
      </c>
      <c r="P93" s="337">
        <v>28605</v>
      </c>
      <c r="Q93" s="337" t="s">
        <v>1540</v>
      </c>
      <c r="R93" s="288" t="b">
        <f t="shared" si="6"/>
        <v>0</v>
      </c>
    </row>
    <row r="94" spans="1:18" x14ac:dyDescent="0.2">
      <c r="A94" s="338">
        <v>187</v>
      </c>
      <c r="B94" s="338" t="s">
        <v>1055</v>
      </c>
      <c r="C94" s="338" t="s">
        <v>1056</v>
      </c>
      <c r="D94" s="338">
        <v>20350</v>
      </c>
      <c r="E94" s="338" t="s">
        <v>61</v>
      </c>
      <c r="F94" s="288" t="b">
        <f t="shared" si="4"/>
        <v>0</v>
      </c>
      <c r="M94" s="338">
        <v>568</v>
      </c>
      <c r="N94" s="338" t="s">
        <v>1471</v>
      </c>
      <c r="O94" s="338" t="s">
        <v>1474</v>
      </c>
      <c r="P94" s="338">
        <v>21480</v>
      </c>
      <c r="Q94" s="338" t="s">
        <v>1540</v>
      </c>
      <c r="R94" s="288" t="b">
        <f t="shared" si="6"/>
        <v>0</v>
      </c>
    </row>
    <row r="95" spans="1:18" x14ac:dyDescent="0.2">
      <c r="A95" s="337">
        <v>279</v>
      </c>
      <c r="B95" s="337" t="s">
        <v>1159</v>
      </c>
      <c r="C95" s="337" t="s">
        <v>1160</v>
      </c>
      <c r="D95" s="337">
        <v>21165</v>
      </c>
      <c r="E95" s="337" t="s">
        <v>61</v>
      </c>
      <c r="F95" s="288" t="b">
        <f t="shared" si="4"/>
        <v>0</v>
      </c>
      <c r="M95" s="337">
        <v>572</v>
      </c>
      <c r="N95" s="337" t="s">
        <v>1475</v>
      </c>
      <c r="O95" s="337" t="s">
        <v>1478</v>
      </c>
      <c r="P95" s="337">
        <v>23070</v>
      </c>
      <c r="Q95" s="337" t="s">
        <v>1540</v>
      </c>
      <c r="R95" s="288" t="b">
        <f t="shared" si="6"/>
        <v>0</v>
      </c>
    </row>
    <row r="96" spans="1:18" x14ac:dyDescent="0.2">
      <c r="A96" s="337">
        <v>141</v>
      </c>
      <c r="B96" s="337" t="s">
        <v>1009</v>
      </c>
      <c r="C96" s="337" t="s">
        <v>1010</v>
      </c>
      <c r="D96" s="337">
        <v>20430</v>
      </c>
      <c r="E96" s="337" t="s">
        <v>61</v>
      </c>
      <c r="F96" s="288" t="b">
        <f t="shared" si="4"/>
        <v>0</v>
      </c>
      <c r="M96" s="338">
        <v>575</v>
      </c>
      <c r="N96" s="338" t="s">
        <v>1481</v>
      </c>
      <c r="O96" s="338" t="s">
        <v>1485</v>
      </c>
      <c r="P96" s="338">
        <v>28640</v>
      </c>
      <c r="Q96" s="338" t="s">
        <v>1540</v>
      </c>
      <c r="R96" s="288" t="b">
        <f t="shared" si="6"/>
        <v>0</v>
      </c>
    </row>
    <row r="97" spans="1:18" x14ac:dyDescent="0.2">
      <c r="A97" s="337">
        <v>742</v>
      </c>
      <c r="B97" s="337" t="s">
        <v>1532</v>
      </c>
      <c r="C97" s="337" t="s">
        <v>1533</v>
      </c>
      <c r="D97" s="337">
        <v>29151</v>
      </c>
      <c r="E97" s="337" t="s">
        <v>61</v>
      </c>
      <c r="F97" s="288" t="b">
        <f t="shared" si="4"/>
        <v>0</v>
      </c>
      <c r="M97" s="337">
        <v>581</v>
      </c>
      <c r="N97" s="337" t="s">
        <v>1486</v>
      </c>
      <c r="O97" s="337" t="s">
        <v>1487</v>
      </c>
      <c r="P97" s="337">
        <v>20780</v>
      </c>
      <c r="Q97" s="337" t="s">
        <v>1540</v>
      </c>
      <c r="R97" s="288" t="b">
        <f t="shared" si="6"/>
        <v>0</v>
      </c>
    </row>
    <row r="98" spans="1:18" x14ac:dyDescent="0.2">
      <c r="A98" s="338">
        <v>191</v>
      </c>
      <c r="B98" s="338" t="s">
        <v>1059</v>
      </c>
      <c r="C98" s="338" t="s">
        <v>1061</v>
      </c>
      <c r="D98" s="338">
        <v>21245</v>
      </c>
      <c r="E98" s="338" t="s">
        <v>61</v>
      </c>
      <c r="F98" s="288" t="b">
        <f t="shared" si="4"/>
        <v>0</v>
      </c>
      <c r="M98" s="338">
        <v>582</v>
      </c>
      <c r="N98" s="338" t="s">
        <v>1488</v>
      </c>
      <c r="O98" s="338" t="s">
        <v>1491</v>
      </c>
      <c r="P98" s="338">
        <v>22950</v>
      </c>
      <c r="Q98" s="338" t="s">
        <v>1540</v>
      </c>
      <c r="R98" s="288" t="b">
        <f t="shared" si="6"/>
        <v>0</v>
      </c>
    </row>
    <row r="99" spans="1:18" x14ac:dyDescent="0.2">
      <c r="A99" s="337">
        <v>195</v>
      </c>
      <c r="B99" s="337" t="s">
        <v>1063</v>
      </c>
      <c r="C99" s="337" t="s">
        <v>1064</v>
      </c>
      <c r="D99" s="337">
        <v>21250</v>
      </c>
      <c r="E99" s="337" t="s">
        <v>61</v>
      </c>
      <c r="F99" s="288" t="b">
        <f t="shared" si="4"/>
        <v>0</v>
      </c>
      <c r="M99" s="337">
        <v>238</v>
      </c>
      <c r="N99" s="337" t="s">
        <v>1099</v>
      </c>
      <c r="O99" s="337" t="s">
        <v>1101</v>
      </c>
      <c r="P99" s="337">
        <v>20910</v>
      </c>
      <c r="Q99" s="337" t="s">
        <v>1540</v>
      </c>
      <c r="R99" s="288" t="b">
        <f t="shared" si="6"/>
        <v>0</v>
      </c>
    </row>
    <row r="100" spans="1:18" x14ac:dyDescent="0.2">
      <c r="A100" s="338">
        <v>363</v>
      </c>
      <c r="B100" s="338" t="s">
        <v>1274</v>
      </c>
      <c r="C100" s="338" t="s">
        <v>1609</v>
      </c>
      <c r="D100" s="338">
        <v>21670</v>
      </c>
      <c r="E100" s="338" t="s">
        <v>61</v>
      </c>
      <c r="F100" s="288" t="b">
        <f t="shared" si="4"/>
        <v>0</v>
      </c>
      <c r="M100" s="336"/>
      <c r="N100" s="336"/>
      <c r="O100" s="336"/>
      <c r="P100" s="336"/>
      <c r="Q100" s="336"/>
      <c r="R100" s="288"/>
    </row>
    <row r="101" spans="1:18" x14ac:dyDescent="0.2">
      <c r="A101" s="337">
        <v>199</v>
      </c>
      <c r="B101" s="337" t="s">
        <v>1065</v>
      </c>
      <c r="C101" s="337" t="s">
        <v>1067</v>
      </c>
      <c r="D101" s="337">
        <v>28525</v>
      </c>
      <c r="E101" s="337" t="s">
        <v>61</v>
      </c>
      <c r="F101" s="288" t="b">
        <f t="shared" si="4"/>
        <v>0</v>
      </c>
      <c r="M101" s="336"/>
      <c r="N101" s="336"/>
      <c r="O101" s="336"/>
      <c r="P101" s="336"/>
      <c r="Q101" s="336"/>
      <c r="R101" s="288"/>
    </row>
    <row r="102" spans="1:18" x14ac:dyDescent="0.2">
      <c r="A102" s="338">
        <v>575</v>
      </c>
      <c r="B102" s="338" t="s">
        <v>1481</v>
      </c>
      <c r="C102" s="338" t="s">
        <v>1483</v>
      </c>
      <c r="D102" s="338">
        <v>21130</v>
      </c>
      <c r="E102" s="338" t="s">
        <v>61</v>
      </c>
      <c r="F102" s="288" t="b">
        <f t="shared" si="4"/>
        <v>0</v>
      </c>
      <c r="M102" s="336"/>
      <c r="N102" s="336"/>
      <c r="O102" s="336"/>
      <c r="P102" s="336"/>
      <c r="Q102" s="336"/>
      <c r="R102" s="288"/>
    </row>
    <row r="103" spans="1:18" x14ac:dyDescent="0.2">
      <c r="A103" s="337">
        <v>461</v>
      </c>
      <c r="B103" s="337" t="s">
        <v>1379</v>
      </c>
      <c r="C103" s="337" t="s">
        <v>1389</v>
      </c>
      <c r="D103" s="337">
        <v>22725</v>
      </c>
      <c r="E103" s="337" t="s">
        <v>61</v>
      </c>
      <c r="F103" s="288" t="b">
        <f t="shared" si="4"/>
        <v>0</v>
      </c>
      <c r="M103" s="336"/>
      <c r="N103" s="336"/>
      <c r="O103" s="336"/>
      <c r="P103" s="336"/>
      <c r="Q103" s="336"/>
      <c r="R103" s="288"/>
    </row>
    <row r="104" spans="1:18" x14ac:dyDescent="0.2">
      <c r="A104" s="337">
        <v>335</v>
      </c>
      <c r="B104" s="337" t="s">
        <v>906</v>
      </c>
      <c r="C104" s="337" t="s">
        <v>1216</v>
      </c>
      <c r="D104" s="337">
        <v>21530</v>
      </c>
      <c r="E104" s="337" t="s">
        <v>61</v>
      </c>
      <c r="F104" s="288" t="b">
        <f t="shared" si="4"/>
        <v>0</v>
      </c>
      <c r="M104" s="336"/>
      <c r="N104" s="336"/>
      <c r="O104" s="336"/>
      <c r="P104" s="336"/>
      <c r="Q104" s="336"/>
      <c r="R104" s="288"/>
    </row>
    <row r="105" spans="1:18" x14ac:dyDescent="0.2">
      <c r="A105" s="338">
        <v>211</v>
      </c>
      <c r="B105" s="338" t="s">
        <v>1083</v>
      </c>
      <c r="C105" s="338" t="s">
        <v>1084</v>
      </c>
      <c r="D105" s="338">
        <v>21330</v>
      </c>
      <c r="E105" s="338" t="s">
        <v>61</v>
      </c>
      <c r="F105" s="288" t="b">
        <f t="shared" si="4"/>
        <v>0</v>
      </c>
      <c r="M105" s="336"/>
      <c r="N105" s="336"/>
      <c r="O105" s="336"/>
      <c r="P105" s="336"/>
      <c r="Q105" s="336"/>
      <c r="R105" s="288"/>
    </row>
    <row r="106" spans="1:18" x14ac:dyDescent="0.2">
      <c r="A106" s="338">
        <v>335</v>
      </c>
      <c r="B106" s="338" t="s">
        <v>906</v>
      </c>
      <c r="C106" s="338" t="s">
        <v>1226</v>
      </c>
      <c r="D106" s="338">
        <v>21610</v>
      </c>
      <c r="E106" s="338" t="s">
        <v>61</v>
      </c>
      <c r="F106" s="288" t="b">
        <f t="shared" si="4"/>
        <v>0</v>
      </c>
      <c r="M106" s="336"/>
      <c r="N106" s="336"/>
      <c r="O106" s="336"/>
      <c r="P106" s="336"/>
      <c r="Q106" s="336"/>
      <c r="R106" s="288"/>
    </row>
    <row r="107" spans="1:18" x14ac:dyDescent="0.2">
      <c r="A107" s="337">
        <v>112</v>
      </c>
      <c r="B107" s="337" t="s">
        <v>978</v>
      </c>
      <c r="C107" s="337" t="s">
        <v>984</v>
      </c>
      <c r="D107" s="337">
        <v>22250</v>
      </c>
      <c r="E107" s="337" t="s">
        <v>61</v>
      </c>
      <c r="F107" s="288" t="b">
        <f t="shared" si="4"/>
        <v>0</v>
      </c>
      <c r="M107" s="336"/>
      <c r="N107" s="336"/>
      <c r="O107" s="336"/>
      <c r="P107" s="336"/>
      <c r="Q107" s="336"/>
      <c r="R107" s="288"/>
    </row>
    <row r="108" spans="1:18" x14ac:dyDescent="0.2">
      <c r="A108" s="337">
        <v>215</v>
      </c>
      <c r="B108" s="337" t="s">
        <v>1085</v>
      </c>
      <c r="C108" s="337" t="s">
        <v>1086</v>
      </c>
      <c r="D108" s="337">
        <v>22450</v>
      </c>
      <c r="E108" s="337" t="s">
        <v>61</v>
      </c>
      <c r="F108" s="288" t="b">
        <f t="shared" si="4"/>
        <v>0</v>
      </c>
      <c r="M108" s="336"/>
      <c r="N108" s="336"/>
      <c r="O108" s="336"/>
      <c r="P108" s="336"/>
      <c r="Q108" s="336"/>
      <c r="R108" s="288"/>
    </row>
    <row r="109" spans="1:18" x14ac:dyDescent="0.2">
      <c r="A109" s="337">
        <v>315</v>
      </c>
      <c r="B109" s="337" t="s">
        <v>1193</v>
      </c>
      <c r="C109" s="337" t="s">
        <v>1194</v>
      </c>
      <c r="D109" s="337">
        <v>21095</v>
      </c>
      <c r="E109" s="337" t="s">
        <v>61</v>
      </c>
      <c r="F109" s="288" t="b">
        <f t="shared" si="4"/>
        <v>0</v>
      </c>
      <c r="M109" s="336"/>
      <c r="N109" s="336"/>
      <c r="O109" s="336"/>
      <c r="P109" s="336"/>
      <c r="Q109" s="336"/>
      <c r="R109" s="288"/>
    </row>
    <row r="110" spans="1:18" x14ac:dyDescent="0.2">
      <c r="A110" s="337">
        <v>131</v>
      </c>
      <c r="B110" s="337" t="s">
        <v>1001</v>
      </c>
      <c r="C110" s="337" t="s">
        <v>1006</v>
      </c>
      <c r="D110" s="337">
        <v>20390</v>
      </c>
      <c r="E110" s="337" t="s">
        <v>61</v>
      </c>
      <c r="F110" s="288" t="b">
        <f t="shared" si="4"/>
        <v>0</v>
      </c>
      <c r="M110" s="336"/>
      <c r="N110" s="336"/>
      <c r="O110" s="336"/>
      <c r="P110" s="336"/>
      <c r="Q110" s="336"/>
      <c r="R110" s="288"/>
    </row>
    <row r="111" spans="1:18" x14ac:dyDescent="0.2">
      <c r="A111" s="337">
        <v>407</v>
      </c>
      <c r="B111" s="337" t="s">
        <v>1330</v>
      </c>
      <c r="C111" s="337" t="s">
        <v>1332</v>
      </c>
      <c r="D111" s="337">
        <v>22905</v>
      </c>
      <c r="E111" s="337" t="s">
        <v>61</v>
      </c>
      <c r="F111" s="288" t="b">
        <f t="shared" si="4"/>
        <v>0</v>
      </c>
      <c r="M111" s="336"/>
      <c r="N111" s="336"/>
      <c r="O111" s="336"/>
      <c r="P111" s="336"/>
      <c r="Q111" s="336"/>
      <c r="R111" s="288"/>
    </row>
    <row r="112" spans="1:18" x14ac:dyDescent="0.2">
      <c r="A112" s="338">
        <v>407</v>
      </c>
      <c r="B112" s="338" t="s">
        <v>1330</v>
      </c>
      <c r="C112" s="338" t="s">
        <v>1333</v>
      </c>
      <c r="D112" s="338">
        <v>26600</v>
      </c>
      <c r="E112" s="338" t="s">
        <v>61</v>
      </c>
      <c r="F112" s="288" t="b">
        <f t="shared" si="4"/>
        <v>0</v>
      </c>
      <c r="M112" s="336"/>
      <c r="N112" s="336"/>
      <c r="O112" s="336"/>
      <c r="P112" s="336"/>
      <c r="Q112" s="336"/>
      <c r="R112" s="288"/>
    </row>
    <row r="113" spans="1:18" x14ac:dyDescent="0.2">
      <c r="A113" s="337">
        <v>335</v>
      </c>
      <c r="B113" s="337" t="s">
        <v>906</v>
      </c>
      <c r="C113" s="337" t="s">
        <v>1227</v>
      </c>
      <c r="D113" s="337">
        <v>21625</v>
      </c>
      <c r="E113" s="337" t="s">
        <v>61</v>
      </c>
      <c r="F113" s="288" t="b">
        <f t="shared" si="4"/>
        <v>0</v>
      </c>
      <c r="M113" s="336"/>
      <c r="N113" s="336"/>
      <c r="O113" s="336"/>
      <c r="P113" s="336"/>
      <c r="Q113" s="336"/>
      <c r="R113" s="288"/>
    </row>
    <row r="114" spans="1:18" x14ac:dyDescent="0.2">
      <c r="A114" s="338">
        <v>223</v>
      </c>
      <c r="B114" s="338" t="s">
        <v>1087</v>
      </c>
      <c r="C114" s="338" t="s">
        <v>1089</v>
      </c>
      <c r="D114" s="338">
        <v>22755</v>
      </c>
      <c r="E114" s="338" t="s">
        <v>61</v>
      </c>
      <c r="F114" s="288" t="b">
        <f t="shared" si="4"/>
        <v>0</v>
      </c>
      <c r="M114" s="336"/>
      <c r="N114" s="336"/>
      <c r="O114" s="336"/>
      <c r="P114" s="336"/>
      <c r="Q114" s="336"/>
      <c r="R114" s="288"/>
    </row>
    <row r="115" spans="1:18" x14ac:dyDescent="0.2">
      <c r="A115" s="338">
        <v>225</v>
      </c>
      <c r="B115" s="338" t="s">
        <v>1090</v>
      </c>
      <c r="C115" s="338" t="s">
        <v>1543</v>
      </c>
      <c r="D115" s="338">
        <v>20790</v>
      </c>
      <c r="E115" s="338" t="s">
        <v>61</v>
      </c>
      <c r="F115" s="288" t="b">
        <f t="shared" si="4"/>
        <v>0</v>
      </c>
      <c r="M115" s="336"/>
      <c r="N115" s="336"/>
      <c r="O115" s="336"/>
      <c r="P115" s="336"/>
      <c r="Q115" s="336"/>
      <c r="R115" s="288"/>
    </row>
    <row r="116" spans="1:18" x14ac:dyDescent="0.2">
      <c r="A116" s="337">
        <v>225</v>
      </c>
      <c r="B116" s="337" t="s">
        <v>1090</v>
      </c>
      <c r="C116" s="337" t="s">
        <v>1091</v>
      </c>
      <c r="D116" s="337">
        <v>20770</v>
      </c>
      <c r="E116" s="337" t="s">
        <v>61</v>
      </c>
      <c r="F116" s="288" t="b">
        <f t="shared" si="4"/>
        <v>0</v>
      </c>
      <c r="M116" s="336"/>
      <c r="N116" s="336"/>
      <c r="O116" s="336"/>
      <c r="P116" s="336"/>
      <c r="Q116" s="336"/>
      <c r="R116" s="288"/>
    </row>
    <row r="117" spans="1:18" x14ac:dyDescent="0.2">
      <c r="A117" s="338">
        <v>112</v>
      </c>
      <c r="B117" s="338" t="s">
        <v>978</v>
      </c>
      <c r="C117" s="338" t="s">
        <v>985</v>
      </c>
      <c r="D117" s="338">
        <v>22260</v>
      </c>
      <c r="E117" s="338" t="s">
        <v>61</v>
      </c>
      <c r="F117" s="288" t="b">
        <f t="shared" si="4"/>
        <v>0</v>
      </c>
      <c r="M117" s="336"/>
      <c r="N117" s="336"/>
      <c r="O117" s="336"/>
      <c r="P117" s="336"/>
      <c r="Q117" s="336"/>
      <c r="R117" s="288"/>
    </row>
    <row r="118" spans="1:18" x14ac:dyDescent="0.2">
      <c r="A118" s="338">
        <v>295</v>
      </c>
      <c r="B118" s="338" t="s">
        <v>1178</v>
      </c>
      <c r="C118" s="338" t="s">
        <v>1179</v>
      </c>
      <c r="D118" s="338">
        <v>21335</v>
      </c>
      <c r="E118" s="338" t="s">
        <v>61</v>
      </c>
      <c r="F118" s="288" t="b">
        <f t="shared" si="4"/>
        <v>0</v>
      </c>
      <c r="M118" s="336"/>
      <c r="N118" s="336"/>
      <c r="O118" s="336"/>
      <c r="P118" s="336"/>
      <c r="Q118" s="336"/>
      <c r="R118" s="288"/>
    </row>
    <row r="119" spans="1:18" x14ac:dyDescent="0.2">
      <c r="A119" s="337">
        <v>263</v>
      </c>
      <c r="B119" s="337" t="s">
        <v>1127</v>
      </c>
      <c r="C119" s="337" t="s">
        <v>1131</v>
      </c>
      <c r="D119" s="337">
        <v>20975</v>
      </c>
      <c r="E119" s="337" t="s">
        <v>61</v>
      </c>
      <c r="F119" s="288" t="b">
        <f t="shared" si="4"/>
        <v>0</v>
      </c>
      <c r="M119" s="336"/>
      <c r="N119" s="336"/>
      <c r="O119" s="336"/>
      <c r="P119" s="336"/>
      <c r="Q119" s="336"/>
      <c r="R119" s="288"/>
    </row>
    <row r="120" spans="1:18" x14ac:dyDescent="0.2">
      <c r="A120" s="338">
        <v>245</v>
      </c>
      <c r="B120" s="338" t="s">
        <v>1103</v>
      </c>
      <c r="C120" s="338" t="s">
        <v>1104</v>
      </c>
      <c r="D120" s="338">
        <v>20935</v>
      </c>
      <c r="E120" s="338" t="s">
        <v>61</v>
      </c>
      <c r="F120" s="288" t="b">
        <f t="shared" si="4"/>
        <v>0</v>
      </c>
      <c r="M120" s="336"/>
      <c r="N120" s="336"/>
      <c r="O120" s="336"/>
      <c r="P120" s="336"/>
      <c r="Q120" s="336"/>
      <c r="R120" s="288"/>
    </row>
    <row r="121" spans="1:18" x14ac:dyDescent="0.2">
      <c r="A121" s="337">
        <v>79</v>
      </c>
      <c r="B121" s="337" t="s">
        <v>956</v>
      </c>
      <c r="C121" s="337" t="s">
        <v>957</v>
      </c>
      <c r="D121" s="337">
        <v>20535</v>
      </c>
      <c r="E121" s="337" t="s">
        <v>61</v>
      </c>
      <c r="F121" s="288" t="b">
        <f t="shared" si="4"/>
        <v>0</v>
      </c>
      <c r="M121" s="336"/>
      <c r="N121" s="336"/>
      <c r="O121" s="336"/>
      <c r="P121" s="336"/>
      <c r="Q121" s="336"/>
      <c r="R121" s="288"/>
    </row>
    <row r="122" spans="1:18" x14ac:dyDescent="0.2">
      <c r="A122" s="338">
        <v>335</v>
      </c>
      <c r="B122" s="338" t="s">
        <v>906</v>
      </c>
      <c r="C122" s="338" t="s">
        <v>1610</v>
      </c>
      <c r="D122" s="338">
        <v>21640</v>
      </c>
      <c r="E122" s="338" t="s">
        <v>61</v>
      </c>
      <c r="F122" s="288" t="b">
        <f t="shared" si="4"/>
        <v>0</v>
      </c>
      <c r="M122" s="336"/>
      <c r="N122" s="336"/>
      <c r="O122" s="336"/>
      <c r="P122" s="336"/>
      <c r="Q122" s="336"/>
      <c r="R122" s="288"/>
    </row>
    <row r="123" spans="1:18" x14ac:dyDescent="0.2">
      <c r="A123" s="338">
        <v>175</v>
      </c>
      <c r="B123" s="338" t="s">
        <v>1047</v>
      </c>
      <c r="C123" s="338" t="s">
        <v>1050</v>
      </c>
      <c r="D123" s="338">
        <v>22055</v>
      </c>
      <c r="E123" s="338" t="s">
        <v>61</v>
      </c>
      <c r="F123" s="288" t="b">
        <f t="shared" si="4"/>
        <v>0</v>
      </c>
      <c r="M123" s="336"/>
      <c r="N123" s="336"/>
      <c r="O123" s="336"/>
      <c r="P123" s="336"/>
      <c r="Q123" s="336"/>
      <c r="R123" s="288"/>
    </row>
    <row r="124" spans="1:18" x14ac:dyDescent="0.2">
      <c r="A124" s="337">
        <v>357</v>
      </c>
      <c r="B124" s="337" t="s">
        <v>1265</v>
      </c>
      <c r="C124" s="337" t="s">
        <v>1268</v>
      </c>
      <c r="D124" s="337">
        <v>27895</v>
      </c>
      <c r="E124" s="337" t="s">
        <v>61</v>
      </c>
      <c r="F124" s="288" t="b">
        <f t="shared" si="4"/>
        <v>0</v>
      </c>
      <c r="M124" s="336"/>
      <c r="N124" s="336"/>
      <c r="O124" s="336"/>
      <c r="P124" s="336"/>
      <c r="Q124" s="336"/>
      <c r="R124" s="288"/>
    </row>
    <row r="125" spans="1:18" x14ac:dyDescent="0.2">
      <c r="A125" s="337">
        <v>342</v>
      </c>
      <c r="B125" s="337" t="s">
        <v>1235</v>
      </c>
      <c r="C125" s="337" t="s">
        <v>1238</v>
      </c>
      <c r="D125" s="337">
        <v>28990</v>
      </c>
      <c r="E125" s="337" t="s">
        <v>61</v>
      </c>
      <c r="F125" s="288" t="b">
        <f t="shared" si="4"/>
        <v>0</v>
      </c>
      <c r="M125" s="336"/>
      <c r="N125" s="336"/>
      <c r="O125" s="336"/>
      <c r="P125" s="336"/>
      <c r="Q125" s="336"/>
      <c r="R125" s="288"/>
    </row>
    <row r="126" spans="1:18" x14ac:dyDescent="0.2">
      <c r="A126" s="337">
        <v>335</v>
      </c>
      <c r="B126" s="337" t="s">
        <v>906</v>
      </c>
      <c r="C126" s="337" t="s">
        <v>1220</v>
      </c>
      <c r="D126" s="337">
        <v>21560</v>
      </c>
      <c r="E126" s="337" t="s">
        <v>61</v>
      </c>
      <c r="F126" s="288" t="b">
        <f t="shared" si="4"/>
        <v>0</v>
      </c>
    </row>
    <row r="127" spans="1:18" x14ac:dyDescent="0.2">
      <c r="A127" s="338">
        <v>267</v>
      </c>
      <c r="B127" s="338" t="s">
        <v>1132</v>
      </c>
      <c r="C127" s="338" t="s">
        <v>1136</v>
      </c>
      <c r="D127" s="338">
        <v>27900</v>
      </c>
      <c r="E127" s="338" t="s">
        <v>61</v>
      </c>
      <c r="F127" s="288" t="b">
        <f t="shared" si="4"/>
        <v>0</v>
      </c>
    </row>
    <row r="128" spans="1:18" x14ac:dyDescent="0.2">
      <c r="A128" s="338">
        <v>251</v>
      </c>
      <c r="B128" s="338" t="s">
        <v>1107</v>
      </c>
      <c r="C128" s="338" t="s">
        <v>1109</v>
      </c>
      <c r="D128" s="338">
        <v>20955</v>
      </c>
      <c r="E128" s="338" t="s">
        <v>61</v>
      </c>
      <c r="F128" s="288" t="b">
        <f t="shared" si="4"/>
        <v>0</v>
      </c>
    </row>
    <row r="129" spans="1:6" x14ac:dyDescent="0.2">
      <c r="A129" s="337">
        <v>255</v>
      </c>
      <c r="B129" s="337" t="s">
        <v>1111</v>
      </c>
      <c r="C129" s="337" t="s">
        <v>1113</v>
      </c>
      <c r="D129" s="337">
        <v>21680</v>
      </c>
      <c r="E129" s="337" t="s">
        <v>61</v>
      </c>
      <c r="F129" s="288" t="b">
        <f t="shared" si="4"/>
        <v>0</v>
      </c>
    </row>
    <row r="130" spans="1:6" x14ac:dyDescent="0.2">
      <c r="A130" s="338">
        <v>257</v>
      </c>
      <c r="B130" s="338" t="s">
        <v>1115</v>
      </c>
      <c r="C130" s="338" t="s">
        <v>1116</v>
      </c>
      <c r="D130" s="338">
        <v>22345</v>
      </c>
      <c r="E130" s="338" t="s">
        <v>61</v>
      </c>
      <c r="F130" s="288" t="b">
        <f t="shared" si="4"/>
        <v>0</v>
      </c>
    </row>
    <row r="131" spans="1:6" x14ac:dyDescent="0.2">
      <c r="A131" s="337">
        <v>259</v>
      </c>
      <c r="B131" s="337" t="s">
        <v>1117</v>
      </c>
      <c r="C131" s="337" t="s">
        <v>1119</v>
      </c>
      <c r="D131" s="337">
        <v>21815</v>
      </c>
      <c r="E131" s="337" t="s">
        <v>61</v>
      </c>
      <c r="F131" s="288" t="b">
        <f t="shared" si="4"/>
        <v>0</v>
      </c>
    </row>
    <row r="132" spans="1:6" x14ac:dyDescent="0.2">
      <c r="A132" s="338">
        <v>259</v>
      </c>
      <c r="B132" s="338" t="s">
        <v>1117</v>
      </c>
      <c r="C132" s="338" t="s">
        <v>1118</v>
      </c>
      <c r="D132" s="338">
        <v>27530</v>
      </c>
      <c r="E132" s="338" t="s">
        <v>61</v>
      </c>
      <c r="F132" s="288" t="b">
        <f t="shared" si="4"/>
        <v>0</v>
      </c>
    </row>
    <row r="133" spans="1:6" x14ac:dyDescent="0.2">
      <c r="A133" s="338">
        <v>261</v>
      </c>
      <c r="B133" s="338" t="s">
        <v>1123</v>
      </c>
      <c r="C133" s="338" t="s">
        <v>1124</v>
      </c>
      <c r="D133" s="338">
        <v>20540</v>
      </c>
      <c r="E133" s="338" t="s">
        <v>61</v>
      </c>
      <c r="F133" s="288" t="b">
        <f t="shared" ref="F133:F196" si="7">C133=C132</f>
        <v>0</v>
      </c>
    </row>
    <row r="134" spans="1:6" x14ac:dyDescent="0.2">
      <c r="A134" s="338">
        <v>141</v>
      </c>
      <c r="B134" s="338" t="s">
        <v>1009</v>
      </c>
      <c r="C134" s="338" t="s">
        <v>1012</v>
      </c>
      <c r="D134" s="338">
        <v>20445</v>
      </c>
      <c r="E134" s="338" t="s">
        <v>61</v>
      </c>
      <c r="F134" s="288" t="b">
        <f t="shared" si="7"/>
        <v>0</v>
      </c>
    </row>
    <row r="135" spans="1:6" x14ac:dyDescent="0.2">
      <c r="A135" s="338">
        <v>491</v>
      </c>
      <c r="B135" s="338" t="s">
        <v>1418</v>
      </c>
      <c r="C135" s="338" t="s">
        <v>1421</v>
      </c>
      <c r="D135" s="338">
        <v>29202</v>
      </c>
      <c r="E135" s="338" t="s">
        <v>61</v>
      </c>
      <c r="F135" s="288" t="b">
        <f t="shared" si="7"/>
        <v>0</v>
      </c>
    </row>
    <row r="136" spans="1:6" x14ac:dyDescent="0.2">
      <c r="A136" s="338">
        <v>343</v>
      </c>
      <c r="B136" s="338" t="s">
        <v>1239</v>
      </c>
      <c r="C136" s="338" t="s">
        <v>1243</v>
      </c>
      <c r="D136" s="338">
        <v>26405</v>
      </c>
      <c r="E136" s="338" t="s">
        <v>61</v>
      </c>
      <c r="F136" s="288" t="b">
        <f t="shared" si="7"/>
        <v>0</v>
      </c>
    </row>
    <row r="137" spans="1:6" x14ac:dyDescent="0.2">
      <c r="A137" s="338">
        <v>269</v>
      </c>
      <c r="B137" s="338" t="s">
        <v>1138</v>
      </c>
      <c r="C137" s="338" t="s">
        <v>1139</v>
      </c>
      <c r="D137" s="338">
        <v>29200</v>
      </c>
      <c r="E137" s="338" t="s">
        <v>61</v>
      </c>
      <c r="F137" s="288" t="b">
        <f t="shared" si="7"/>
        <v>0</v>
      </c>
    </row>
    <row r="138" spans="1:6" x14ac:dyDescent="0.2">
      <c r="A138" s="337">
        <v>269</v>
      </c>
      <c r="B138" s="337" t="s">
        <v>1138</v>
      </c>
      <c r="C138" s="337" t="s">
        <v>1140</v>
      </c>
      <c r="D138" s="337">
        <v>29201</v>
      </c>
      <c r="E138" s="337" t="s">
        <v>61</v>
      </c>
      <c r="F138" s="288" t="b">
        <f t="shared" si="7"/>
        <v>0</v>
      </c>
    </row>
    <row r="139" spans="1:6" x14ac:dyDescent="0.2">
      <c r="A139" s="337">
        <v>271</v>
      </c>
      <c r="B139" s="337" t="s">
        <v>1143</v>
      </c>
      <c r="C139" s="337" t="s">
        <v>1144</v>
      </c>
      <c r="D139" s="337">
        <v>20355</v>
      </c>
      <c r="E139" s="337" t="s">
        <v>61</v>
      </c>
      <c r="F139" s="288" t="b">
        <f t="shared" si="7"/>
        <v>0</v>
      </c>
    </row>
    <row r="140" spans="1:6" x14ac:dyDescent="0.2">
      <c r="A140" s="338">
        <v>357</v>
      </c>
      <c r="B140" s="338" t="s">
        <v>1265</v>
      </c>
      <c r="C140" s="338" t="s">
        <v>1269</v>
      </c>
      <c r="D140" s="338">
        <v>26580</v>
      </c>
      <c r="E140" s="338" t="s">
        <v>61</v>
      </c>
      <c r="F140" s="288" t="b">
        <f t="shared" si="7"/>
        <v>0</v>
      </c>
    </row>
    <row r="141" spans="1:6" x14ac:dyDescent="0.2">
      <c r="A141" s="338">
        <v>274</v>
      </c>
      <c r="B141" s="338" t="s">
        <v>1145</v>
      </c>
      <c r="C141" s="338" t="s">
        <v>1148</v>
      </c>
      <c r="D141" s="338">
        <v>22275</v>
      </c>
      <c r="E141" s="338" t="s">
        <v>61</v>
      </c>
      <c r="F141" s="288" t="b">
        <f t="shared" si="7"/>
        <v>0</v>
      </c>
    </row>
    <row r="142" spans="1:6" x14ac:dyDescent="0.2">
      <c r="A142" s="337">
        <v>503</v>
      </c>
      <c r="B142" s="337" t="s">
        <v>1431</v>
      </c>
      <c r="C142" s="337" t="s">
        <v>1432</v>
      </c>
      <c r="D142" s="337">
        <v>20980</v>
      </c>
      <c r="E142" s="337" t="s">
        <v>61</v>
      </c>
      <c r="F142" s="288" t="b">
        <f t="shared" si="7"/>
        <v>0</v>
      </c>
    </row>
    <row r="143" spans="1:6" x14ac:dyDescent="0.2">
      <c r="A143" s="337">
        <v>276</v>
      </c>
      <c r="B143" s="337" t="s">
        <v>1152</v>
      </c>
      <c r="C143" s="337" t="s">
        <v>1564</v>
      </c>
      <c r="D143" s="337">
        <v>26565</v>
      </c>
      <c r="E143" s="337" t="s">
        <v>1561</v>
      </c>
      <c r="F143" s="288" t="b">
        <f t="shared" si="7"/>
        <v>0</v>
      </c>
    </row>
    <row r="144" spans="1:6" x14ac:dyDescent="0.2">
      <c r="A144" s="338">
        <v>351</v>
      </c>
      <c r="B144" s="338" t="s">
        <v>1246</v>
      </c>
      <c r="C144" s="338" t="s">
        <v>1249</v>
      </c>
      <c r="D144" s="338">
        <v>21020</v>
      </c>
      <c r="E144" s="338" t="s">
        <v>61</v>
      </c>
      <c r="F144" s="288" t="b">
        <f t="shared" si="7"/>
        <v>0</v>
      </c>
    </row>
    <row r="145" spans="1:6" x14ac:dyDescent="0.2">
      <c r="A145" s="337">
        <v>351</v>
      </c>
      <c r="B145" s="337" t="s">
        <v>1246</v>
      </c>
      <c r="C145" s="337" t="s">
        <v>1250</v>
      </c>
      <c r="D145" s="337">
        <v>21025</v>
      </c>
      <c r="E145" s="337" t="s">
        <v>61</v>
      </c>
      <c r="F145" s="288" t="b">
        <f t="shared" si="7"/>
        <v>0</v>
      </c>
    </row>
    <row r="146" spans="1:6" x14ac:dyDescent="0.2">
      <c r="A146" s="337">
        <v>247</v>
      </c>
      <c r="B146" s="337" t="s">
        <v>1105</v>
      </c>
      <c r="C146" s="337" t="s">
        <v>1106</v>
      </c>
      <c r="D146" s="337">
        <v>20670</v>
      </c>
      <c r="E146" s="337" t="s">
        <v>61</v>
      </c>
      <c r="F146" s="288" t="b">
        <f t="shared" si="7"/>
        <v>0</v>
      </c>
    </row>
    <row r="147" spans="1:6" x14ac:dyDescent="0.2">
      <c r="A147" s="338">
        <v>335</v>
      </c>
      <c r="B147" s="338" t="s">
        <v>906</v>
      </c>
      <c r="C147" s="338" t="s">
        <v>1223</v>
      </c>
      <c r="D147" s="338">
        <v>21590</v>
      </c>
      <c r="E147" s="338" t="s">
        <v>61</v>
      </c>
      <c r="F147" s="288" t="b">
        <f t="shared" si="7"/>
        <v>0</v>
      </c>
    </row>
    <row r="148" spans="1:6" x14ac:dyDescent="0.2">
      <c r="A148" s="338">
        <v>341</v>
      </c>
      <c r="B148" s="338" t="s">
        <v>1233</v>
      </c>
      <c r="C148" s="338" t="s">
        <v>1234</v>
      </c>
      <c r="D148" s="338">
        <v>23000</v>
      </c>
      <c r="E148" s="338" t="s">
        <v>61</v>
      </c>
      <c r="F148" s="288" t="b">
        <f t="shared" si="7"/>
        <v>0</v>
      </c>
    </row>
    <row r="149" spans="1:6" x14ac:dyDescent="0.2">
      <c r="A149" s="337">
        <v>113</v>
      </c>
      <c r="B149" s="337" t="s">
        <v>990</v>
      </c>
      <c r="C149" s="337" t="s">
        <v>992</v>
      </c>
      <c r="D149" s="337">
        <v>20335</v>
      </c>
      <c r="E149" s="337" t="s">
        <v>61</v>
      </c>
      <c r="F149" s="288" t="b">
        <f t="shared" si="7"/>
        <v>0</v>
      </c>
    </row>
    <row r="150" spans="1:6" x14ac:dyDescent="0.2">
      <c r="A150" s="338">
        <v>279</v>
      </c>
      <c r="B150" s="338" t="s">
        <v>1159</v>
      </c>
      <c r="C150" s="338" t="s">
        <v>1565</v>
      </c>
      <c r="D150" s="338">
        <v>29180</v>
      </c>
      <c r="E150" s="338" t="s">
        <v>1561</v>
      </c>
      <c r="F150" s="288" t="b">
        <f t="shared" si="7"/>
        <v>0</v>
      </c>
    </row>
    <row r="151" spans="1:6" x14ac:dyDescent="0.2">
      <c r="A151" s="338">
        <v>35</v>
      </c>
      <c r="B151" s="338" t="s">
        <v>931</v>
      </c>
      <c r="C151" s="338" t="s">
        <v>932</v>
      </c>
      <c r="D151" s="338">
        <v>20325</v>
      </c>
      <c r="E151" s="338" t="s">
        <v>61</v>
      </c>
      <c r="F151" s="288" t="b">
        <f t="shared" si="7"/>
        <v>0</v>
      </c>
    </row>
    <row r="152" spans="1:6" x14ac:dyDescent="0.2">
      <c r="A152" s="338">
        <v>276</v>
      </c>
      <c r="B152" s="338" t="s">
        <v>1152</v>
      </c>
      <c r="C152" s="338" t="s">
        <v>1156</v>
      </c>
      <c r="D152" s="338">
        <v>21980</v>
      </c>
      <c r="E152" s="338" t="s">
        <v>61</v>
      </c>
      <c r="F152" s="288" t="b">
        <f t="shared" si="7"/>
        <v>0</v>
      </c>
    </row>
    <row r="153" spans="1:6" x14ac:dyDescent="0.2">
      <c r="A153" s="337">
        <v>276</v>
      </c>
      <c r="B153" s="337" t="s">
        <v>1152</v>
      </c>
      <c r="C153" s="337" t="s">
        <v>1157</v>
      </c>
      <c r="D153" s="337">
        <v>26530</v>
      </c>
      <c r="E153" s="337" t="s">
        <v>61</v>
      </c>
      <c r="F153" s="288" t="b">
        <f t="shared" si="7"/>
        <v>0</v>
      </c>
    </row>
    <row r="154" spans="1:6" x14ac:dyDescent="0.2">
      <c r="A154" s="338">
        <v>525</v>
      </c>
      <c r="B154" s="338" t="s">
        <v>1442</v>
      </c>
      <c r="C154" s="338" t="s">
        <v>1443</v>
      </c>
      <c r="D154" s="338">
        <v>20365</v>
      </c>
      <c r="E154" s="338" t="s">
        <v>61</v>
      </c>
      <c r="F154" s="288" t="b">
        <f t="shared" si="7"/>
        <v>0</v>
      </c>
    </row>
    <row r="155" spans="1:6" x14ac:dyDescent="0.2">
      <c r="A155" s="338">
        <v>281</v>
      </c>
      <c r="B155" s="338" t="s">
        <v>1166</v>
      </c>
      <c r="C155" s="338" t="s">
        <v>1167</v>
      </c>
      <c r="D155" s="338">
        <v>20605</v>
      </c>
      <c r="E155" s="338" t="s">
        <v>61</v>
      </c>
      <c r="F155" s="288" t="b">
        <f t="shared" si="7"/>
        <v>0</v>
      </c>
    </row>
    <row r="156" spans="1:6" x14ac:dyDescent="0.2">
      <c r="A156" s="338">
        <v>288</v>
      </c>
      <c r="B156" s="338" t="s">
        <v>1174</v>
      </c>
      <c r="C156" s="338" t="s">
        <v>1175</v>
      </c>
      <c r="D156" s="338">
        <v>21405</v>
      </c>
      <c r="E156" s="338" t="s">
        <v>61</v>
      </c>
      <c r="F156" s="288" t="b">
        <f t="shared" si="7"/>
        <v>0</v>
      </c>
    </row>
    <row r="157" spans="1:6" x14ac:dyDescent="0.2">
      <c r="A157" s="337">
        <v>453</v>
      </c>
      <c r="B157" s="337" t="s">
        <v>1375</v>
      </c>
      <c r="C157" s="337" t="s">
        <v>1376</v>
      </c>
      <c r="D157" s="337">
        <v>21385</v>
      </c>
      <c r="E157" s="337" t="s">
        <v>61</v>
      </c>
      <c r="F157" s="288" t="b">
        <f t="shared" si="7"/>
        <v>0</v>
      </c>
    </row>
    <row r="158" spans="1:6" x14ac:dyDescent="0.2">
      <c r="A158" s="337">
        <v>568</v>
      </c>
      <c r="B158" s="337" t="s">
        <v>1471</v>
      </c>
      <c r="C158" s="337" t="s">
        <v>1473</v>
      </c>
      <c r="D158" s="337">
        <v>21475</v>
      </c>
      <c r="E158" s="337" t="s">
        <v>61</v>
      </c>
      <c r="F158" s="288" t="b">
        <f t="shared" si="7"/>
        <v>0</v>
      </c>
    </row>
    <row r="159" spans="1:6" x14ac:dyDescent="0.2">
      <c r="A159" s="337">
        <v>291</v>
      </c>
      <c r="B159" s="337" t="s">
        <v>1176</v>
      </c>
      <c r="C159" s="337" t="s">
        <v>1177</v>
      </c>
      <c r="D159" s="337">
        <v>21410</v>
      </c>
      <c r="E159" s="337" t="s">
        <v>61</v>
      </c>
      <c r="F159" s="288" t="b">
        <f t="shared" si="7"/>
        <v>0</v>
      </c>
    </row>
    <row r="160" spans="1:6" x14ac:dyDescent="0.2">
      <c r="A160" s="337">
        <v>371</v>
      </c>
      <c r="B160" s="337" t="s">
        <v>1286</v>
      </c>
      <c r="C160" s="337" t="s">
        <v>1298</v>
      </c>
      <c r="D160" s="337">
        <v>21915</v>
      </c>
      <c r="E160" s="337" t="s">
        <v>61</v>
      </c>
      <c r="F160" s="288" t="b">
        <f t="shared" si="7"/>
        <v>0</v>
      </c>
    </row>
    <row r="161" spans="1:6" x14ac:dyDescent="0.2">
      <c r="A161" s="338">
        <v>299</v>
      </c>
      <c r="B161" s="338" t="s">
        <v>1183</v>
      </c>
      <c r="C161" s="338" t="s">
        <v>1184</v>
      </c>
      <c r="D161" s="338">
        <v>29169</v>
      </c>
      <c r="E161" s="338" t="s">
        <v>61</v>
      </c>
      <c r="F161" s="288" t="b">
        <f t="shared" si="7"/>
        <v>0</v>
      </c>
    </row>
    <row r="162" spans="1:6" x14ac:dyDescent="0.2">
      <c r="A162" s="338">
        <v>227</v>
      </c>
      <c r="B162" s="338" t="s">
        <v>1093</v>
      </c>
      <c r="C162" s="338" t="s">
        <v>1094</v>
      </c>
      <c r="D162" s="338">
        <v>20800</v>
      </c>
      <c r="E162" s="338" t="s">
        <v>61</v>
      </c>
      <c r="F162" s="288" t="b">
        <f t="shared" si="7"/>
        <v>0</v>
      </c>
    </row>
    <row r="163" spans="1:6" x14ac:dyDescent="0.2">
      <c r="A163" s="338">
        <v>173</v>
      </c>
      <c r="B163" s="338" t="s">
        <v>1032</v>
      </c>
      <c r="C163" s="338" t="s">
        <v>1034</v>
      </c>
      <c r="D163" s="338">
        <v>20595</v>
      </c>
      <c r="E163" s="338" t="s">
        <v>61</v>
      </c>
      <c r="F163" s="288" t="b">
        <f t="shared" si="7"/>
        <v>0</v>
      </c>
    </row>
    <row r="164" spans="1:6" x14ac:dyDescent="0.2">
      <c r="A164" s="337">
        <v>305</v>
      </c>
      <c r="B164" s="337" t="s">
        <v>1185</v>
      </c>
      <c r="C164" s="337" t="s">
        <v>1188</v>
      </c>
      <c r="D164" s="337">
        <v>20880</v>
      </c>
      <c r="E164" s="337" t="s">
        <v>61</v>
      </c>
      <c r="F164" s="288" t="b">
        <f t="shared" si="7"/>
        <v>0</v>
      </c>
    </row>
    <row r="165" spans="1:6" x14ac:dyDescent="0.2">
      <c r="A165" s="338">
        <v>306</v>
      </c>
      <c r="B165" s="338" t="s">
        <v>1189</v>
      </c>
      <c r="C165" s="338" t="s">
        <v>1190</v>
      </c>
      <c r="D165" s="338">
        <v>21420</v>
      </c>
      <c r="E165" s="338" t="s">
        <v>61</v>
      </c>
      <c r="F165" s="288" t="b">
        <f t="shared" si="7"/>
        <v>0</v>
      </c>
    </row>
    <row r="166" spans="1:6" x14ac:dyDescent="0.2">
      <c r="A166" s="338">
        <v>449</v>
      </c>
      <c r="B166" s="338" t="s">
        <v>1366</v>
      </c>
      <c r="C166" s="338" t="s">
        <v>1368</v>
      </c>
      <c r="D166" s="338">
        <v>22515</v>
      </c>
      <c r="E166" s="338" t="s">
        <v>61</v>
      </c>
      <c r="F166" s="288" t="b">
        <f t="shared" si="7"/>
        <v>0</v>
      </c>
    </row>
    <row r="167" spans="1:6" x14ac:dyDescent="0.2">
      <c r="A167" s="337">
        <v>352</v>
      </c>
      <c r="B167" s="337" t="s">
        <v>1253</v>
      </c>
      <c r="C167" s="337" t="s">
        <v>1256</v>
      </c>
      <c r="D167" s="337">
        <v>22180</v>
      </c>
      <c r="E167" s="337" t="s">
        <v>61</v>
      </c>
      <c r="F167" s="288" t="b">
        <f t="shared" si="7"/>
        <v>0</v>
      </c>
    </row>
    <row r="168" spans="1:6" x14ac:dyDescent="0.2">
      <c r="A168" s="337">
        <v>327</v>
      </c>
      <c r="B168" s="337" t="s">
        <v>1208</v>
      </c>
      <c r="C168" s="337" t="s">
        <v>1209</v>
      </c>
      <c r="D168" s="337">
        <v>20835</v>
      </c>
      <c r="E168" s="337" t="s">
        <v>61</v>
      </c>
      <c r="F168" s="288" t="b">
        <f t="shared" si="7"/>
        <v>0</v>
      </c>
    </row>
    <row r="169" spans="1:6" x14ac:dyDescent="0.2">
      <c r="A169" s="338">
        <v>572</v>
      </c>
      <c r="B169" s="338" t="s">
        <v>1475</v>
      </c>
      <c r="C169" s="338" t="s">
        <v>1476</v>
      </c>
      <c r="D169" s="338">
        <v>23035</v>
      </c>
      <c r="E169" s="338" t="s">
        <v>61</v>
      </c>
      <c r="F169" s="288" t="b">
        <f t="shared" si="7"/>
        <v>0</v>
      </c>
    </row>
    <row r="170" spans="1:6" x14ac:dyDescent="0.2">
      <c r="A170" s="338">
        <v>333</v>
      </c>
      <c r="B170" s="338" t="s">
        <v>1210</v>
      </c>
      <c r="C170" s="338" t="s">
        <v>1211</v>
      </c>
      <c r="D170" s="338">
        <v>20360</v>
      </c>
      <c r="E170" s="338" t="s">
        <v>61</v>
      </c>
      <c r="F170" s="288" t="b">
        <f t="shared" si="7"/>
        <v>0</v>
      </c>
    </row>
    <row r="171" spans="1:6" x14ac:dyDescent="0.2">
      <c r="A171" s="338">
        <v>371</v>
      </c>
      <c r="B171" s="338" t="s">
        <v>1286</v>
      </c>
      <c r="C171" s="338" t="s">
        <v>1301</v>
      </c>
      <c r="D171" s="338">
        <v>21935</v>
      </c>
      <c r="E171" s="338" t="s">
        <v>61</v>
      </c>
      <c r="F171" s="288" t="b">
        <f t="shared" si="7"/>
        <v>0</v>
      </c>
    </row>
    <row r="172" spans="1:6" x14ac:dyDescent="0.2">
      <c r="A172" s="337">
        <v>173</v>
      </c>
      <c r="B172" s="337" t="s">
        <v>1032</v>
      </c>
      <c r="C172" s="337" t="s">
        <v>1033</v>
      </c>
      <c r="D172" s="337">
        <v>20575</v>
      </c>
      <c r="E172" s="337" t="s">
        <v>61</v>
      </c>
      <c r="F172" s="288" t="b">
        <f t="shared" si="7"/>
        <v>0</v>
      </c>
    </row>
    <row r="173" spans="1:6" x14ac:dyDescent="0.2">
      <c r="A173" s="337">
        <v>101</v>
      </c>
      <c r="B173" s="337" t="s">
        <v>964</v>
      </c>
      <c r="C173" s="337" t="s">
        <v>1642</v>
      </c>
      <c r="D173" s="337">
        <v>20160</v>
      </c>
      <c r="E173" s="337" t="s">
        <v>61</v>
      </c>
      <c r="F173" s="288" t="b">
        <f t="shared" si="7"/>
        <v>0</v>
      </c>
    </row>
    <row r="174" spans="1:6" x14ac:dyDescent="0.2">
      <c r="A174" s="338">
        <v>199</v>
      </c>
      <c r="B174" s="338" t="s">
        <v>1065</v>
      </c>
      <c r="C174" s="338" t="s">
        <v>1641</v>
      </c>
      <c r="D174" s="338">
        <v>20690</v>
      </c>
      <c r="E174" s="338" t="s">
        <v>61</v>
      </c>
      <c r="F174" s="288" t="b">
        <f t="shared" si="7"/>
        <v>0</v>
      </c>
    </row>
    <row r="175" spans="1:6" x14ac:dyDescent="0.2">
      <c r="A175" s="338">
        <v>263</v>
      </c>
      <c r="B175" s="338" t="s">
        <v>1127</v>
      </c>
      <c r="C175" s="338" t="s">
        <v>1129</v>
      </c>
      <c r="D175" s="338">
        <v>20965</v>
      </c>
      <c r="E175" s="338" t="s">
        <v>61</v>
      </c>
      <c r="F175" s="288" t="b">
        <f t="shared" si="7"/>
        <v>0</v>
      </c>
    </row>
    <row r="176" spans="1:6" x14ac:dyDescent="0.2">
      <c r="A176" s="338">
        <v>461</v>
      </c>
      <c r="B176" s="338" t="s">
        <v>1379</v>
      </c>
      <c r="C176" s="338" t="s">
        <v>1390</v>
      </c>
      <c r="D176" s="338">
        <v>29080</v>
      </c>
      <c r="E176" s="338" t="s">
        <v>61</v>
      </c>
      <c r="F176" s="288" t="b">
        <f t="shared" si="7"/>
        <v>0</v>
      </c>
    </row>
    <row r="177" spans="1:6" x14ac:dyDescent="0.2">
      <c r="A177" s="337">
        <v>491</v>
      </c>
      <c r="B177" s="337" t="s">
        <v>1418</v>
      </c>
      <c r="C177" s="337" t="s">
        <v>1422</v>
      </c>
      <c r="D177" s="337">
        <v>29203</v>
      </c>
      <c r="E177" s="337" t="s">
        <v>61</v>
      </c>
      <c r="F177" s="288" t="b">
        <f t="shared" si="7"/>
        <v>0</v>
      </c>
    </row>
    <row r="178" spans="1:6" x14ac:dyDescent="0.2">
      <c r="A178" s="337">
        <v>339</v>
      </c>
      <c r="B178" s="337" t="s">
        <v>1231</v>
      </c>
      <c r="C178" s="337" t="s">
        <v>1232</v>
      </c>
      <c r="D178" s="337">
        <v>21210</v>
      </c>
      <c r="E178" s="337" t="s">
        <v>61</v>
      </c>
      <c r="F178" s="288" t="b">
        <f t="shared" si="7"/>
        <v>0</v>
      </c>
    </row>
    <row r="179" spans="1:6" x14ac:dyDescent="0.2">
      <c r="A179" s="338">
        <v>473</v>
      </c>
      <c r="B179" s="338" t="s">
        <v>1398</v>
      </c>
      <c r="C179" s="338" t="s">
        <v>1402</v>
      </c>
      <c r="D179" s="338">
        <v>22875</v>
      </c>
      <c r="E179" s="338" t="s">
        <v>61</v>
      </c>
      <c r="F179" s="288" t="b">
        <f t="shared" si="7"/>
        <v>0</v>
      </c>
    </row>
    <row r="180" spans="1:6" x14ac:dyDescent="0.2">
      <c r="A180" s="337">
        <v>449</v>
      </c>
      <c r="B180" s="337" t="s">
        <v>1366</v>
      </c>
      <c r="C180" s="337" t="s">
        <v>1370</v>
      </c>
      <c r="D180" s="337">
        <v>22545</v>
      </c>
      <c r="E180" s="337" t="s">
        <v>61</v>
      </c>
      <c r="F180" s="288" t="b">
        <f t="shared" si="7"/>
        <v>0</v>
      </c>
    </row>
    <row r="181" spans="1:6" x14ac:dyDescent="0.2">
      <c r="A181" s="337">
        <v>345</v>
      </c>
      <c r="B181" s="337" t="s">
        <v>1244</v>
      </c>
      <c r="C181" s="337" t="s">
        <v>1245</v>
      </c>
      <c r="D181" s="337">
        <v>23040</v>
      </c>
      <c r="E181" s="337" t="s">
        <v>61</v>
      </c>
      <c r="F181" s="288" t="b">
        <f t="shared" si="7"/>
        <v>0</v>
      </c>
    </row>
    <row r="182" spans="1:6" x14ac:dyDescent="0.2">
      <c r="A182" s="337">
        <v>423</v>
      </c>
      <c r="B182" s="337" t="s">
        <v>1338</v>
      </c>
      <c r="C182" s="337" t="s">
        <v>1342</v>
      </c>
      <c r="D182" s="337">
        <v>22805</v>
      </c>
      <c r="E182" s="337" t="s">
        <v>61</v>
      </c>
      <c r="F182" s="288" t="b">
        <f t="shared" si="7"/>
        <v>0</v>
      </c>
    </row>
    <row r="183" spans="1:6" x14ac:dyDescent="0.2">
      <c r="A183" s="337">
        <v>319</v>
      </c>
      <c r="B183" s="337" t="s">
        <v>1201</v>
      </c>
      <c r="C183" s="337" t="s">
        <v>1206</v>
      </c>
      <c r="D183" s="337">
        <v>20485</v>
      </c>
      <c r="E183" s="337" t="s">
        <v>61</v>
      </c>
      <c r="F183" s="288" t="b">
        <f t="shared" si="7"/>
        <v>0</v>
      </c>
    </row>
    <row r="184" spans="1:6" x14ac:dyDescent="0.2">
      <c r="A184" s="338">
        <v>381</v>
      </c>
      <c r="B184" s="338" t="s">
        <v>1308</v>
      </c>
      <c r="C184" s="338" t="s">
        <v>1309</v>
      </c>
      <c r="D184" s="338">
        <v>22455</v>
      </c>
      <c r="E184" s="338" t="s">
        <v>61</v>
      </c>
      <c r="F184" s="288" t="b">
        <f t="shared" si="7"/>
        <v>0</v>
      </c>
    </row>
    <row r="185" spans="1:6" x14ac:dyDescent="0.2">
      <c r="A185" s="337">
        <v>461</v>
      </c>
      <c r="B185" s="337" t="s">
        <v>1379</v>
      </c>
      <c r="C185" s="337" t="s">
        <v>1382</v>
      </c>
      <c r="D185" s="337">
        <v>22665</v>
      </c>
      <c r="E185" s="337" t="s">
        <v>61</v>
      </c>
      <c r="F185" s="288" t="b">
        <f t="shared" si="7"/>
        <v>0</v>
      </c>
    </row>
    <row r="186" spans="1:6" x14ac:dyDescent="0.2">
      <c r="A186" s="337">
        <v>335</v>
      </c>
      <c r="B186" s="337" t="s">
        <v>906</v>
      </c>
      <c r="C186" s="337" t="s">
        <v>1221</v>
      </c>
      <c r="D186" s="337">
        <v>21565</v>
      </c>
      <c r="E186" s="337" t="s">
        <v>61</v>
      </c>
      <c r="F186" s="288" t="b">
        <f t="shared" si="7"/>
        <v>0</v>
      </c>
    </row>
    <row r="187" spans="1:6" x14ac:dyDescent="0.2">
      <c r="A187" s="338">
        <v>41</v>
      </c>
      <c r="B187" s="338" t="s">
        <v>935</v>
      </c>
      <c r="C187" s="338" t="s">
        <v>937</v>
      </c>
      <c r="D187" s="338">
        <v>21005</v>
      </c>
      <c r="E187" s="338" t="s">
        <v>61</v>
      </c>
      <c r="F187" s="288" t="b">
        <f t="shared" si="7"/>
        <v>0</v>
      </c>
    </row>
    <row r="188" spans="1:6" x14ac:dyDescent="0.2">
      <c r="A188" s="337">
        <v>41</v>
      </c>
      <c r="B188" s="337" t="s">
        <v>935</v>
      </c>
      <c r="C188" s="337" t="s">
        <v>1643</v>
      </c>
      <c r="D188" s="337">
        <v>20990</v>
      </c>
      <c r="E188" s="337" t="s">
        <v>61</v>
      </c>
      <c r="F188" s="288" t="b">
        <f t="shared" si="7"/>
        <v>0</v>
      </c>
    </row>
    <row r="189" spans="1:6" x14ac:dyDescent="0.2">
      <c r="A189" s="337">
        <v>476</v>
      </c>
      <c r="B189" s="337" t="s">
        <v>1406</v>
      </c>
      <c r="C189" s="337" t="s">
        <v>1644</v>
      </c>
      <c r="D189" s="337">
        <v>20635</v>
      </c>
      <c r="E189" s="337" t="s">
        <v>61</v>
      </c>
      <c r="F189" s="288" t="b">
        <f t="shared" si="7"/>
        <v>0</v>
      </c>
    </row>
    <row r="190" spans="1:6" x14ac:dyDescent="0.2">
      <c r="A190" s="337">
        <v>744</v>
      </c>
      <c r="B190" s="337" t="s">
        <v>1611</v>
      </c>
      <c r="C190" s="337" t="s">
        <v>1611</v>
      </c>
      <c r="D190" s="337">
        <v>29167</v>
      </c>
      <c r="E190" s="337" t="s">
        <v>61</v>
      </c>
      <c r="F190" s="288" t="b">
        <f t="shared" si="7"/>
        <v>0</v>
      </c>
    </row>
    <row r="191" spans="1:6" x14ac:dyDescent="0.2">
      <c r="A191" s="337">
        <v>353</v>
      </c>
      <c r="B191" s="337" t="s">
        <v>1261</v>
      </c>
      <c r="C191" s="337" t="s">
        <v>1262</v>
      </c>
      <c r="D191" s="337">
        <v>29178</v>
      </c>
      <c r="E191" s="337" t="s">
        <v>61</v>
      </c>
      <c r="F191" s="288" t="b">
        <f t="shared" si="7"/>
        <v>0</v>
      </c>
    </row>
    <row r="192" spans="1:6" x14ac:dyDescent="0.2">
      <c r="A192" s="338">
        <v>355</v>
      </c>
      <c r="B192" s="338" t="s">
        <v>1263</v>
      </c>
      <c r="C192" s="338" t="s">
        <v>1264</v>
      </c>
      <c r="D192" s="338">
        <v>20760</v>
      </c>
      <c r="E192" s="338" t="s">
        <v>61</v>
      </c>
      <c r="F192" s="288" t="b">
        <f t="shared" si="7"/>
        <v>0</v>
      </c>
    </row>
    <row r="193" spans="1:6" x14ac:dyDescent="0.2">
      <c r="A193" s="338">
        <v>317</v>
      </c>
      <c r="B193" s="338" t="s">
        <v>1197</v>
      </c>
      <c r="C193" s="338" t="s">
        <v>1200</v>
      </c>
      <c r="D193" s="338">
        <v>21450</v>
      </c>
      <c r="E193" s="338" t="s">
        <v>61</v>
      </c>
      <c r="F193" s="288" t="b">
        <f t="shared" si="7"/>
        <v>0</v>
      </c>
    </row>
    <row r="194" spans="1:6" x14ac:dyDescent="0.2">
      <c r="A194" s="337">
        <v>111</v>
      </c>
      <c r="B194" s="337" t="s">
        <v>970</v>
      </c>
      <c r="C194" s="337" t="s">
        <v>973</v>
      </c>
      <c r="D194" s="337">
        <v>20250</v>
      </c>
      <c r="E194" s="337" t="s">
        <v>61</v>
      </c>
      <c r="F194" s="288" t="b">
        <f t="shared" si="7"/>
        <v>0</v>
      </c>
    </row>
    <row r="195" spans="1:6" x14ac:dyDescent="0.2">
      <c r="A195" s="338">
        <v>729</v>
      </c>
      <c r="B195" s="338" t="s">
        <v>1519</v>
      </c>
      <c r="C195" s="338" t="s">
        <v>1519</v>
      </c>
      <c r="D195" s="338">
        <v>29040</v>
      </c>
      <c r="E195" s="338" t="s">
        <v>61</v>
      </c>
      <c r="F195" s="288" t="b">
        <f t="shared" si="7"/>
        <v>0</v>
      </c>
    </row>
    <row r="196" spans="1:6" x14ac:dyDescent="0.2">
      <c r="A196" s="337">
        <v>359</v>
      </c>
      <c r="B196" s="337" t="s">
        <v>1270</v>
      </c>
      <c r="C196" s="337" t="s">
        <v>1273</v>
      </c>
      <c r="D196" s="337">
        <v>22075</v>
      </c>
      <c r="E196" s="337" t="s">
        <v>61</v>
      </c>
      <c r="F196" s="288" t="b">
        <f t="shared" si="7"/>
        <v>0</v>
      </c>
    </row>
    <row r="197" spans="1:6" x14ac:dyDescent="0.2">
      <c r="A197" s="338">
        <v>423</v>
      </c>
      <c r="B197" s="338" t="s">
        <v>1338</v>
      </c>
      <c r="C197" s="338" t="s">
        <v>1339</v>
      </c>
      <c r="D197" s="338">
        <v>26660</v>
      </c>
      <c r="E197" s="338" t="s">
        <v>61</v>
      </c>
      <c r="F197" s="288" t="b">
        <f t="shared" ref="F197:F260" si="8">C197=C196</f>
        <v>0</v>
      </c>
    </row>
    <row r="198" spans="1:6" x14ac:dyDescent="0.2">
      <c r="A198" s="337">
        <v>365</v>
      </c>
      <c r="B198" s="337" t="s">
        <v>1279</v>
      </c>
      <c r="C198" s="337" t="s">
        <v>1280</v>
      </c>
      <c r="D198" s="337">
        <v>20885</v>
      </c>
      <c r="E198" s="337" t="s">
        <v>61</v>
      </c>
      <c r="F198" s="288" t="b">
        <f t="shared" si="8"/>
        <v>0</v>
      </c>
    </row>
    <row r="199" spans="1:6" x14ac:dyDescent="0.2">
      <c r="A199" s="338">
        <v>367</v>
      </c>
      <c r="B199" s="338" t="s">
        <v>1281</v>
      </c>
      <c r="C199" s="338" t="s">
        <v>1282</v>
      </c>
      <c r="D199" s="338">
        <v>21790</v>
      </c>
      <c r="E199" s="338" t="s">
        <v>61</v>
      </c>
      <c r="F199" s="288" t="b">
        <f t="shared" si="8"/>
        <v>0</v>
      </c>
    </row>
    <row r="200" spans="1:6" x14ac:dyDescent="0.2">
      <c r="A200" s="338">
        <v>319</v>
      </c>
      <c r="B200" s="338" t="s">
        <v>1201</v>
      </c>
      <c r="C200" s="338" t="s">
        <v>1202</v>
      </c>
      <c r="D200" s="338">
        <v>27905</v>
      </c>
      <c r="E200" s="338" t="s">
        <v>61</v>
      </c>
      <c r="F200" s="288" t="b">
        <f t="shared" si="8"/>
        <v>0</v>
      </c>
    </row>
    <row r="201" spans="1:6" x14ac:dyDescent="0.2">
      <c r="A201" s="337">
        <v>369</v>
      </c>
      <c r="B201" s="337" t="s">
        <v>1283</v>
      </c>
      <c r="C201" s="337" t="s">
        <v>1284</v>
      </c>
      <c r="D201" s="337">
        <v>22115</v>
      </c>
      <c r="E201" s="337" t="s">
        <v>61</v>
      </c>
      <c r="F201" s="288" t="b">
        <f t="shared" si="8"/>
        <v>0</v>
      </c>
    </row>
    <row r="202" spans="1:6" x14ac:dyDescent="0.2">
      <c r="A202" s="337">
        <v>704</v>
      </c>
      <c r="B202" s="337" t="s">
        <v>1498</v>
      </c>
      <c r="C202" s="337" t="s">
        <v>1498</v>
      </c>
      <c r="D202" s="337">
        <v>29154</v>
      </c>
      <c r="E202" s="337" t="s">
        <v>61</v>
      </c>
      <c r="F202" s="288" t="b">
        <f t="shared" si="8"/>
        <v>0</v>
      </c>
    </row>
    <row r="203" spans="1:6" x14ac:dyDescent="0.2">
      <c r="A203" s="337">
        <v>363</v>
      </c>
      <c r="B203" s="337" t="s">
        <v>1274</v>
      </c>
      <c r="C203" s="337" t="s">
        <v>1612</v>
      </c>
      <c r="D203" s="337">
        <v>21695</v>
      </c>
      <c r="E203" s="337" t="s">
        <v>61</v>
      </c>
      <c r="F203" s="288" t="b">
        <f t="shared" si="8"/>
        <v>0</v>
      </c>
    </row>
    <row r="204" spans="1:6" x14ac:dyDescent="0.2">
      <c r="A204" s="337">
        <v>295</v>
      </c>
      <c r="B204" s="337" t="s">
        <v>1178</v>
      </c>
      <c r="C204" s="337" t="s">
        <v>1180</v>
      </c>
      <c r="D204" s="337">
        <v>21355</v>
      </c>
      <c r="E204" s="337" t="s">
        <v>61</v>
      </c>
      <c r="F204" s="288" t="b">
        <f t="shared" si="8"/>
        <v>0</v>
      </c>
    </row>
    <row r="205" spans="1:6" x14ac:dyDescent="0.2">
      <c r="A205" s="337">
        <v>371</v>
      </c>
      <c r="B205" s="337" t="s">
        <v>1286</v>
      </c>
      <c r="C205" s="337" t="s">
        <v>1295</v>
      </c>
      <c r="D205" s="337">
        <v>21885</v>
      </c>
      <c r="E205" s="337" t="s">
        <v>61</v>
      </c>
      <c r="F205" s="288" t="b">
        <f t="shared" si="8"/>
        <v>0</v>
      </c>
    </row>
    <row r="206" spans="1:6" x14ac:dyDescent="0.2">
      <c r="A206" s="338">
        <v>174</v>
      </c>
      <c r="B206" s="338" t="s">
        <v>1035</v>
      </c>
      <c r="C206" s="338" t="s">
        <v>1040</v>
      </c>
      <c r="D206" s="338">
        <v>22980</v>
      </c>
      <c r="E206" s="338" t="s">
        <v>61</v>
      </c>
      <c r="F206" s="288" t="b">
        <f t="shared" si="8"/>
        <v>0</v>
      </c>
    </row>
    <row r="207" spans="1:6" x14ac:dyDescent="0.2">
      <c r="A207" s="338">
        <v>461</v>
      </c>
      <c r="B207" s="338" t="s">
        <v>1379</v>
      </c>
      <c r="C207" s="338" t="s">
        <v>1381</v>
      </c>
      <c r="D207" s="338">
        <v>22660</v>
      </c>
      <c r="E207" s="338" t="s">
        <v>61</v>
      </c>
      <c r="F207" s="288" t="b">
        <f t="shared" si="8"/>
        <v>0</v>
      </c>
    </row>
    <row r="208" spans="1:6" x14ac:dyDescent="0.2">
      <c r="A208" s="337">
        <v>371</v>
      </c>
      <c r="B208" s="337" t="s">
        <v>1286</v>
      </c>
      <c r="C208" s="337" t="s">
        <v>1566</v>
      </c>
      <c r="D208" s="337">
        <v>29152</v>
      </c>
      <c r="E208" s="337" t="s">
        <v>1561</v>
      </c>
      <c r="F208" s="288" t="b">
        <f t="shared" si="8"/>
        <v>0</v>
      </c>
    </row>
    <row r="209" spans="1:6" x14ac:dyDescent="0.2">
      <c r="A209" s="338">
        <v>375</v>
      </c>
      <c r="B209" s="338" t="s">
        <v>1304</v>
      </c>
      <c r="C209" s="338" t="s">
        <v>1305</v>
      </c>
      <c r="D209" s="338">
        <v>21215</v>
      </c>
      <c r="E209" s="338" t="s">
        <v>61</v>
      </c>
      <c r="F209" s="288" t="b">
        <f t="shared" si="8"/>
        <v>0</v>
      </c>
    </row>
    <row r="210" spans="1:6" x14ac:dyDescent="0.2">
      <c r="A210" s="337">
        <v>377</v>
      </c>
      <c r="B210" s="337" t="s">
        <v>1306</v>
      </c>
      <c r="C210" s="337" t="s">
        <v>1307</v>
      </c>
      <c r="D210" s="337">
        <v>20715</v>
      </c>
      <c r="E210" s="337" t="s">
        <v>61</v>
      </c>
      <c r="F210" s="288" t="b">
        <f t="shared" si="8"/>
        <v>0</v>
      </c>
    </row>
    <row r="211" spans="1:6" x14ac:dyDescent="0.2">
      <c r="A211" s="337">
        <v>208</v>
      </c>
      <c r="B211" s="337" t="s">
        <v>1074</v>
      </c>
      <c r="C211" s="337" t="s">
        <v>1076</v>
      </c>
      <c r="D211" s="337">
        <v>22400</v>
      </c>
      <c r="E211" s="337" t="s">
        <v>61</v>
      </c>
      <c r="F211" s="288" t="b">
        <f t="shared" si="8"/>
        <v>0</v>
      </c>
    </row>
    <row r="212" spans="1:6" x14ac:dyDescent="0.2">
      <c r="A212" s="338">
        <v>449</v>
      </c>
      <c r="B212" s="338" t="s">
        <v>1366</v>
      </c>
      <c r="C212" s="338" t="s">
        <v>1369</v>
      </c>
      <c r="D212" s="338">
        <v>22525</v>
      </c>
      <c r="E212" s="338" t="s">
        <v>61</v>
      </c>
      <c r="F212" s="288" t="b">
        <f t="shared" si="8"/>
        <v>0</v>
      </c>
    </row>
    <row r="213" spans="1:6" x14ac:dyDescent="0.2">
      <c r="A213" s="337">
        <v>388</v>
      </c>
      <c r="B213" s="337" t="s">
        <v>1544</v>
      </c>
      <c r="C213" s="337" t="s">
        <v>1317</v>
      </c>
      <c r="D213" s="337">
        <v>20105</v>
      </c>
      <c r="E213" s="337" t="s">
        <v>61</v>
      </c>
      <c r="F213" s="288" t="b">
        <f t="shared" si="8"/>
        <v>0</v>
      </c>
    </row>
    <row r="214" spans="1:6" x14ac:dyDescent="0.2">
      <c r="A214" s="338">
        <v>371</v>
      </c>
      <c r="B214" s="338" t="s">
        <v>1286</v>
      </c>
      <c r="C214" s="338" t="s">
        <v>1290</v>
      </c>
      <c r="D214" s="338">
        <v>21845</v>
      </c>
      <c r="E214" s="338" t="s">
        <v>61</v>
      </c>
      <c r="F214" s="288" t="b">
        <f t="shared" si="8"/>
        <v>0</v>
      </c>
    </row>
    <row r="215" spans="1:6" x14ac:dyDescent="0.2">
      <c r="A215" s="337">
        <v>387</v>
      </c>
      <c r="B215" s="337" t="s">
        <v>1310</v>
      </c>
      <c r="C215" s="337" t="s">
        <v>1311</v>
      </c>
      <c r="D215" s="337">
        <v>20610</v>
      </c>
      <c r="E215" s="337" t="s">
        <v>61</v>
      </c>
      <c r="F215" s="288" t="b">
        <f t="shared" si="8"/>
        <v>0</v>
      </c>
    </row>
    <row r="216" spans="1:6" x14ac:dyDescent="0.2">
      <c r="A216" s="338">
        <v>391</v>
      </c>
      <c r="B216" s="338" t="s">
        <v>1318</v>
      </c>
      <c r="C216" s="338" t="s">
        <v>1319</v>
      </c>
      <c r="D216" s="338">
        <v>22465</v>
      </c>
      <c r="E216" s="338" t="s">
        <v>61</v>
      </c>
      <c r="F216" s="288" t="b">
        <f t="shared" si="8"/>
        <v>0</v>
      </c>
    </row>
    <row r="217" spans="1:6" x14ac:dyDescent="0.2">
      <c r="A217" s="337">
        <v>399</v>
      </c>
      <c r="B217" s="337" t="s">
        <v>1320</v>
      </c>
      <c r="C217" s="337" t="s">
        <v>1321</v>
      </c>
      <c r="D217" s="337">
        <v>21300</v>
      </c>
      <c r="E217" s="337" t="s">
        <v>61</v>
      </c>
      <c r="F217" s="288" t="b">
        <f t="shared" si="8"/>
        <v>0</v>
      </c>
    </row>
    <row r="218" spans="1:6" x14ac:dyDescent="0.2">
      <c r="A218" s="338">
        <v>399</v>
      </c>
      <c r="B218" s="338" t="s">
        <v>1320</v>
      </c>
      <c r="C218" s="338" t="s">
        <v>1323</v>
      </c>
      <c r="D218" s="338">
        <v>26560</v>
      </c>
      <c r="E218" s="338" t="s">
        <v>61</v>
      </c>
      <c r="F218" s="288" t="b">
        <f t="shared" si="8"/>
        <v>0</v>
      </c>
    </row>
    <row r="219" spans="1:6" x14ac:dyDescent="0.2">
      <c r="A219" s="338">
        <v>405</v>
      </c>
      <c r="B219" s="338" t="s">
        <v>1328</v>
      </c>
      <c r="C219" s="338" t="s">
        <v>1329</v>
      </c>
      <c r="D219" s="338">
        <v>20805</v>
      </c>
      <c r="E219" s="338" t="s">
        <v>61</v>
      </c>
      <c r="F219" s="288" t="b">
        <f t="shared" si="8"/>
        <v>0</v>
      </c>
    </row>
    <row r="220" spans="1:6" x14ac:dyDescent="0.2">
      <c r="A220" s="337">
        <v>319</v>
      </c>
      <c r="B220" s="337" t="s">
        <v>1201</v>
      </c>
      <c r="C220" s="337" t="s">
        <v>1203</v>
      </c>
      <c r="D220" s="337">
        <v>20470</v>
      </c>
      <c r="E220" s="337" t="s">
        <v>61</v>
      </c>
      <c r="F220" s="288" t="b">
        <f t="shared" si="8"/>
        <v>0</v>
      </c>
    </row>
    <row r="221" spans="1:6" x14ac:dyDescent="0.2">
      <c r="A221" s="337">
        <v>473</v>
      </c>
      <c r="B221" s="337" t="s">
        <v>1398</v>
      </c>
      <c r="C221" s="337" t="s">
        <v>1404</v>
      </c>
      <c r="D221" s="337">
        <v>22890</v>
      </c>
      <c r="E221" s="337" t="s">
        <v>61</v>
      </c>
      <c r="F221" s="288" t="b">
        <f t="shared" si="8"/>
        <v>0</v>
      </c>
    </row>
    <row r="222" spans="1:6" x14ac:dyDescent="0.2">
      <c r="A222" s="337">
        <v>174</v>
      </c>
      <c r="B222" s="337" t="s">
        <v>1035</v>
      </c>
      <c r="C222" s="337" t="s">
        <v>1044</v>
      </c>
      <c r="D222" s="337">
        <v>23005</v>
      </c>
      <c r="E222" s="337" t="s">
        <v>61</v>
      </c>
      <c r="F222" s="288" t="b">
        <f t="shared" si="8"/>
        <v>0</v>
      </c>
    </row>
    <row r="223" spans="1:6" x14ac:dyDescent="0.2">
      <c r="A223" s="338">
        <v>716</v>
      </c>
      <c r="B223" s="338" t="s">
        <v>1635</v>
      </c>
      <c r="C223" s="338" t="s">
        <v>1635</v>
      </c>
      <c r="D223" s="338">
        <v>29231</v>
      </c>
      <c r="E223" s="338" t="s">
        <v>61</v>
      </c>
      <c r="F223" s="288" t="b">
        <f t="shared" si="8"/>
        <v>0</v>
      </c>
    </row>
    <row r="224" spans="1:6" x14ac:dyDescent="0.2">
      <c r="A224" s="338">
        <v>335</v>
      </c>
      <c r="B224" s="338" t="s">
        <v>906</v>
      </c>
      <c r="C224" s="338" t="s">
        <v>1229</v>
      </c>
      <c r="D224" s="338">
        <v>26435</v>
      </c>
      <c r="E224" s="338" t="s">
        <v>61</v>
      </c>
      <c r="F224" s="288" t="b">
        <f t="shared" si="8"/>
        <v>0</v>
      </c>
    </row>
    <row r="225" spans="1:6" x14ac:dyDescent="0.2">
      <c r="A225" s="337">
        <v>411</v>
      </c>
      <c r="B225" s="337" t="s">
        <v>1334</v>
      </c>
      <c r="C225" s="337" t="s">
        <v>1335</v>
      </c>
      <c r="D225" s="337">
        <v>22085</v>
      </c>
      <c r="E225" s="337" t="s">
        <v>61</v>
      </c>
      <c r="F225" s="288" t="b">
        <f t="shared" si="8"/>
        <v>0</v>
      </c>
    </row>
    <row r="226" spans="1:6" x14ac:dyDescent="0.2">
      <c r="A226" s="338">
        <v>413</v>
      </c>
      <c r="B226" s="338" t="s">
        <v>1336</v>
      </c>
      <c r="C226" s="338" t="s">
        <v>1337</v>
      </c>
      <c r="D226" s="338">
        <v>22095</v>
      </c>
      <c r="E226" s="338" t="s">
        <v>61</v>
      </c>
      <c r="F226" s="288" t="b">
        <f t="shared" si="8"/>
        <v>0</v>
      </c>
    </row>
    <row r="227" spans="1:6" x14ac:dyDescent="0.2">
      <c r="A227" s="337">
        <v>267</v>
      </c>
      <c r="B227" s="337" t="s">
        <v>1132</v>
      </c>
      <c r="C227" s="337" t="s">
        <v>1137</v>
      </c>
      <c r="D227" s="337">
        <v>26765</v>
      </c>
      <c r="E227" s="337" t="s">
        <v>61</v>
      </c>
      <c r="F227" s="288" t="b">
        <f t="shared" si="8"/>
        <v>0</v>
      </c>
    </row>
    <row r="228" spans="1:6" x14ac:dyDescent="0.2">
      <c r="A228" s="338">
        <v>208</v>
      </c>
      <c r="B228" s="338" t="s">
        <v>1074</v>
      </c>
      <c r="C228" s="338" t="s">
        <v>1077</v>
      </c>
      <c r="D228" s="338">
        <v>22405</v>
      </c>
      <c r="E228" s="338" t="s">
        <v>61</v>
      </c>
      <c r="F228" s="288" t="b">
        <f t="shared" si="8"/>
        <v>0</v>
      </c>
    </row>
    <row r="229" spans="1:6" x14ac:dyDescent="0.2">
      <c r="A229" s="337">
        <v>423</v>
      </c>
      <c r="B229" s="337" t="s">
        <v>1338</v>
      </c>
      <c r="C229" s="337" t="s">
        <v>1568</v>
      </c>
      <c r="D229" s="337">
        <v>29210</v>
      </c>
      <c r="E229" s="337" t="s">
        <v>1561</v>
      </c>
      <c r="F229" s="288" t="b">
        <f t="shared" si="8"/>
        <v>0</v>
      </c>
    </row>
    <row r="230" spans="1:6" x14ac:dyDescent="0.2">
      <c r="A230" s="337">
        <v>335</v>
      </c>
      <c r="B230" s="337" t="s">
        <v>906</v>
      </c>
      <c r="C230" s="337" t="s">
        <v>1217</v>
      </c>
      <c r="D230" s="337">
        <v>21540</v>
      </c>
      <c r="E230" s="337" t="s">
        <v>61</v>
      </c>
      <c r="F230" s="288" t="b">
        <f t="shared" si="8"/>
        <v>0</v>
      </c>
    </row>
    <row r="231" spans="1:6" x14ac:dyDescent="0.2">
      <c r="A231" s="337">
        <v>185</v>
      </c>
      <c r="B231" s="337" t="s">
        <v>1051</v>
      </c>
      <c r="C231" s="337" t="s">
        <v>1052</v>
      </c>
      <c r="D231" s="337">
        <v>20650</v>
      </c>
      <c r="E231" s="337" t="s">
        <v>61</v>
      </c>
      <c r="F231" s="288" t="b">
        <f t="shared" si="8"/>
        <v>0</v>
      </c>
    </row>
    <row r="232" spans="1:6" x14ac:dyDescent="0.2">
      <c r="A232" s="338">
        <v>543</v>
      </c>
      <c r="B232" s="338" t="s">
        <v>1456</v>
      </c>
      <c r="C232" s="338" t="s">
        <v>1457</v>
      </c>
      <c r="D232" s="338">
        <v>22110</v>
      </c>
      <c r="E232" s="338" t="s">
        <v>61</v>
      </c>
      <c r="F232" s="288" t="b">
        <f t="shared" si="8"/>
        <v>0</v>
      </c>
    </row>
    <row r="233" spans="1:6" x14ac:dyDescent="0.2">
      <c r="A233" s="338">
        <v>449</v>
      </c>
      <c r="B233" s="338" t="s">
        <v>1366</v>
      </c>
      <c r="C233" s="338" t="s">
        <v>1569</v>
      </c>
      <c r="D233" s="338">
        <v>22560</v>
      </c>
      <c r="E233" s="338" t="s">
        <v>1561</v>
      </c>
      <c r="F233" s="288" t="b">
        <f t="shared" si="8"/>
        <v>0</v>
      </c>
    </row>
    <row r="234" spans="1:6" x14ac:dyDescent="0.2">
      <c r="A234" s="337">
        <v>425</v>
      </c>
      <c r="B234" s="337" t="s">
        <v>1343</v>
      </c>
      <c r="C234" s="337" t="s">
        <v>1344</v>
      </c>
      <c r="D234" s="337">
        <v>27970</v>
      </c>
      <c r="E234" s="337" t="s">
        <v>61</v>
      </c>
      <c r="F234" s="288" t="b">
        <f t="shared" si="8"/>
        <v>0</v>
      </c>
    </row>
    <row r="235" spans="1:6" x14ac:dyDescent="0.2">
      <c r="A235" s="338">
        <v>425</v>
      </c>
      <c r="B235" s="338" t="s">
        <v>1343</v>
      </c>
      <c r="C235" s="338" t="s">
        <v>1346</v>
      </c>
      <c r="D235" s="338">
        <v>21110</v>
      </c>
      <c r="E235" s="338" t="s">
        <v>61</v>
      </c>
      <c r="F235" s="288" t="b">
        <f t="shared" si="8"/>
        <v>0</v>
      </c>
    </row>
    <row r="236" spans="1:6" x14ac:dyDescent="0.2">
      <c r="A236" s="337">
        <v>427</v>
      </c>
      <c r="B236" s="337" t="s">
        <v>1347</v>
      </c>
      <c r="C236" s="337" t="s">
        <v>1348</v>
      </c>
      <c r="D236" s="337">
        <v>22615</v>
      </c>
      <c r="E236" s="337" t="s">
        <v>61</v>
      </c>
      <c r="F236" s="288" t="b">
        <f t="shared" si="8"/>
        <v>0</v>
      </c>
    </row>
    <row r="237" spans="1:6" x14ac:dyDescent="0.2">
      <c r="A237" s="338">
        <v>352</v>
      </c>
      <c r="B237" s="338" t="s">
        <v>1253</v>
      </c>
      <c r="C237" s="338" t="s">
        <v>1257</v>
      </c>
      <c r="D237" s="338">
        <v>22185</v>
      </c>
      <c r="E237" s="338" t="s">
        <v>61</v>
      </c>
      <c r="F237" s="288" t="b">
        <f t="shared" si="8"/>
        <v>0</v>
      </c>
    </row>
    <row r="238" spans="1:6" x14ac:dyDescent="0.2">
      <c r="A238" s="338">
        <v>41</v>
      </c>
      <c r="B238" s="338" t="s">
        <v>935</v>
      </c>
      <c r="C238" s="338" t="s">
        <v>936</v>
      </c>
      <c r="D238" s="338">
        <v>21000</v>
      </c>
      <c r="E238" s="338" t="s">
        <v>61</v>
      </c>
      <c r="F238" s="288" t="b">
        <f t="shared" si="8"/>
        <v>0</v>
      </c>
    </row>
    <row r="239" spans="1:6" x14ac:dyDescent="0.2">
      <c r="A239" s="337">
        <v>112</v>
      </c>
      <c r="B239" s="337" t="s">
        <v>978</v>
      </c>
      <c r="C239" s="337" t="s">
        <v>988</v>
      </c>
      <c r="D239" s="337">
        <v>22310</v>
      </c>
      <c r="E239" s="337" t="s">
        <v>61</v>
      </c>
      <c r="F239" s="288" t="b">
        <f t="shared" si="8"/>
        <v>0</v>
      </c>
    </row>
    <row r="240" spans="1:6" x14ac:dyDescent="0.2">
      <c r="A240" s="338">
        <v>112</v>
      </c>
      <c r="B240" s="338" t="s">
        <v>978</v>
      </c>
      <c r="C240" s="338" t="s">
        <v>981</v>
      </c>
      <c r="D240" s="338">
        <v>22225</v>
      </c>
      <c r="E240" s="338" t="s">
        <v>61</v>
      </c>
      <c r="F240" s="288" t="b">
        <f t="shared" si="8"/>
        <v>0</v>
      </c>
    </row>
    <row r="241" spans="1:6" x14ac:dyDescent="0.2">
      <c r="A241" s="337">
        <v>435</v>
      </c>
      <c r="B241" s="337" t="s">
        <v>1353</v>
      </c>
      <c r="C241" s="337" t="s">
        <v>1354</v>
      </c>
      <c r="D241" s="337">
        <v>20895</v>
      </c>
      <c r="E241" s="337" t="s">
        <v>61</v>
      </c>
      <c r="F241" s="288" t="b">
        <f t="shared" si="8"/>
        <v>0</v>
      </c>
    </row>
    <row r="242" spans="1:6" x14ac:dyDescent="0.2">
      <c r="A242" s="338">
        <v>113</v>
      </c>
      <c r="B242" s="338" t="s">
        <v>990</v>
      </c>
      <c r="C242" s="338" t="s">
        <v>991</v>
      </c>
      <c r="D242" s="338">
        <v>20330</v>
      </c>
      <c r="E242" s="338" t="s">
        <v>61</v>
      </c>
      <c r="F242" s="288" t="b">
        <f t="shared" si="8"/>
        <v>0</v>
      </c>
    </row>
    <row r="243" spans="1:6" x14ac:dyDescent="0.2">
      <c r="A243" s="338">
        <v>437</v>
      </c>
      <c r="B243" s="338" t="s">
        <v>1355</v>
      </c>
      <c r="C243" s="338" t="s">
        <v>1356</v>
      </c>
      <c r="D243" s="338">
        <v>20205</v>
      </c>
      <c r="E243" s="338" t="s">
        <v>61</v>
      </c>
      <c r="F243" s="288" t="b">
        <f t="shared" si="8"/>
        <v>0</v>
      </c>
    </row>
    <row r="244" spans="1:6" x14ac:dyDescent="0.2">
      <c r="A244" s="337">
        <v>439</v>
      </c>
      <c r="B244" s="337" t="s">
        <v>1358</v>
      </c>
      <c r="C244" s="337" t="s">
        <v>1359</v>
      </c>
      <c r="D244" s="337">
        <v>26595</v>
      </c>
      <c r="E244" s="337" t="s">
        <v>61</v>
      </c>
      <c r="F244" s="288" t="b">
        <f t="shared" si="8"/>
        <v>0</v>
      </c>
    </row>
    <row r="245" spans="1:6" x14ac:dyDescent="0.2">
      <c r="A245" s="338">
        <v>441</v>
      </c>
      <c r="B245" s="338" t="s">
        <v>1362</v>
      </c>
      <c r="C245" s="338" t="s">
        <v>1363</v>
      </c>
      <c r="D245" s="338">
        <v>21375</v>
      </c>
      <c r="E245" s="338" t="s">
        <v>61</v>
      </c>
      <c r="F245" s="288" t="b">
        <f t="shared" si="8"/>
        <v>0</v>
      </c>
    </row>
    <row r="246" spans="1:6" x14ac:dyDescent="0.2">
      <c r="A246" s="338">
        <v>285</v>
      </c>
      <c r="B246" s="338" t="s">
        <v>1168</v>
      </c>
      <c r="C246" s="338" t="s">
        <v>1170</v>
      </c>
      <c r="D246" s="338">
        <v>21260</v>
      </c>
      <c r="E246" s="338" t="s">
        <v>61</v>
      </c>
      <c r="F246" s="288" t="b">
        <f t="shared" si="8"/>
        <v>0</v>
      </c>
    </row>
    <row r="247" spans="1:6" x14ac:dyDescent="0.2">
      <c r="A247" s="337">
        <v>447</v>
      </c>
      <c r="B247" s="337" t="s">
        <v>1364</v>
      </c>
      <c r="C247" s="337" t="s">
        <v>1365</v>
      </c>
      <c r="D247" s="337">
        <v>22355</v>
      </c>
      <c r="E247" s="337" t="s">
        <v>61</v>
      </c>
      <c r="F247" s="288" t="b">
        <f t="shared" si="8"/>
        <v>0</v>
      </c>
    </row>
    <row r="248" spans="1:6" x14ac:dyDescent="0.2">
      <c r="A248" s="338">
        <v>735</v>
      </c>
      <c r="B248" s="338" t="s">
        <v>1526</v>
      </c>
      <c r="C248" s="338" t="s">
        <v>1526</v>
      </c>
      <c r="D248" s="338">
        <v>29065</v>
      </c>
      <c r="E248" s="338" t="s">
        <v>61</v>
      </c>
      <c r="F248" s="288" t="b">
        <f t="shared" si="8"/>
        <v>0</v>
      </c>
    </row>
    <row r="249" spans="1:6" x14ac:dyDescent="0.2">
      <c r="A249" s="338">
        <v>534</v>
      </c>
      <c r="B249" s="338" t="s">
        <v>1446</v>
      </c>
      <c r="C249" s="338" t="s">
        <v>1451</v>
      </c>
      <c r="D249" s="338">
        <v>22765</v>
      </c>
      <c r="E249" s="338" t="s">
        <v>61</v>
      </c>
      <c r="F249" s="288" t="b">
        <f t="shared" si="8"/>
        <v>0</v>
      </c>
    </row>
    <row r="250" spans="1:6" x14ac:dyDescent="0.2">
      <c r="A250" s="338">
        <v>371</v>
      </c>
      <c r="B250" s="338" t="s">
        <v>1286</v>
      </c>
      <c r="C250" s="338" t="s">
        <v>1567</v>
      </c>
      <c r="D250" s="338">
        <v>28610</v>
      </c>
      <c r="E250" s="338" t="s">
        <v>1561</v>
      </c>
      <c r="F250" s="288" t="b">
        <f t="shared" si="8"/>
        <v>0</v>
      </c>
    </row>
    <row r="251" spans="1:6" x14ac:dyDescent="0.2">
      <c r="A251" s="338">
        <v>351</v>
      </c>
      <c r="B251" s="338" t="s">
        <v>1246</v>
      </c>
      <c r="C251" s="338" t="s">
        <v>1248</v>
      </c>
      <c r="D251" s="338">
        <v>21015</v>
      </c>
      <c r="E251" s="338" t="s">
        <v>61</v>
      </c>
      <c r="F251" s="288" t="b">
        <f t="shared" si="8"/>
        <v>0</v>
      </c>
    </row>
    <row r="252" spans="1:6" x14ac:dyDescent="0.2">
      <c r="A252" s="337">
        <v>71</v>
      </c>
      <c r="B252" s="337" t="s">
        <v>951</v>
      </c>
      <c r="C252" s="337" t="s">
        <v>953</v>
      </c>
      <c r="D252" s="337">
        <v>21800</v>
      </c>
      <c r="E252" s="337" t="s">
        <v>61</v>
      </c>
      <c r="F252" s="288" t="b">
        <f t="shared" si="8"/>
        <v>0</v>
      </c>
    </row>
    <row r="253" spans="1:6" x14ac:dyDescent="0.2">
      <c r="A253" s="337">
        <v>401</v>
      </c>
      <c r="B253" s="337" t="s">
        <v>1324</v>
      </c>
      <c r="C253" s="337" t="s">
        <v>1327</v>
      </c>
      <c r="D253" s="337">
        <v>21995</v>
      </c>
      <c r="E253" s="337" t="s">
        <v>61</v>
      </c>
      <c r="F253" s="288" t="b">
        <f t="shared" si="8"/>
        <v>0</v>
      </c>
    </row>
    <row r="254" spans="1:6" x14ac:dyDescent="0.2">
      <c r="A254" s="337">
        <v>41</v>
      </c>
      <c r="B254" s="337" t="s">
        <v>935</v>
      </c>
      <c r="C254" s="337" t="s">
        <v>938</v>
      </c>
      <c r="D254" s="337">
        <v>27680</v>
      </c>
      <c r="E254" s="337" t="s">
        <v>61</v>
      </c>
      <c r="F254" s="288" t="b">
        <f t="shared" si="8"/>
        <v>0</v>
      </c>
    </row>
    <row r="255" spans="1:6" x14ac:dyDescent="0.2">
      <c r="A255" s="337">
        <v>274</v>
      </c>
      <c r="B255" s="337" t="s">
        <v>1145</v>
      </c>
      <c r="C255" s="337" t="s">
        <v>1146</v>
      </c>
      <c r="D255" s="337">
        <v>22320</v>
      </c>
      <c r="E255" s="337" t="s">
        <v>61</v>
      </c>
      <c r="F255" s="288" t="b">
        <f t="shared" si="8"/>
        <v>0</v>
      </c>
    </row>
    <row r="256" spans="1:6" x14ac:dyDescent="0.2">
      <c r="A256" s="338">
        <v>457</v>
      </c>
      <c r="B256" s="338" t="s">
        <v>1633</v>
      </c>
      <c r="C256" s="338" t="s">
        <v>1634</v>
      </c>
      <c r="D256" s="338">
        <v>29196</v>
      </c>
      <c r="E256" s="338" t="s">
        <v>61</v>
      </c>
      <c r="F256" s="288" t="b">
        <f t="shared" si="8"/>
        <v>0</v>
      </c>
    </row>
    <row r="257" spans="1:6" x14ac:dyDescent="0.2">
      <c r="A257" s="337">
        <v>737</v>
      </c>
      <c r="B257" s="337" t="s">
        <v>1527</v>
      </c>
      <c r="C257" s="337" t="s">
        <v>1527</v>
      </c>
      <c r="D257" s="337">
        <v>29070</v>
      </c>
      <c r="E257" s="337" t="s">
        <v>61</v>
      </c>
      <c r="F257" s="288" t="b">
        <f t="shared" si="8"/>
        <v>0</v>
      </c>
    </row>
    <row r="258" spans="1:6" x14ac:dyDescent="0.2">
      <c r="A258" s="337">
        <v>463</v>
      </c>
      <c r="B258" s="337" t="s">
        <v>1391</v>
      </c>
      <c r="C258" s="337" t="s">
        <v>1392</v>
      </c>
      <c r="D258" s="337">
        <v>22810</v>
      </c>
      <c r="E258" s="337" t="s">
        <v>61</v>
      </c>
      <c r="F258" s="288" t="b">
        <f t="shared" si="8"/>
        <v>0</v>
      </c>
    </row>
    <row r="259" spans="1:6" x14ac:dyDescent="0.2">
      <c r="A259" s="338">
        <v>467</v>
      </c>
      <c r="B259" s="338" t="s">
        <v>1393</v>
      </c>
      <c r="C259" s="338" t="s">
        <v>1394</v>
      </c>
      <c r="D259" s="338">
        <v>22375</v>
      </c>
      <c r="E259" s="338" t="s">
        <v>61</v>
      </c>
      <c r="F259" s="288" t="b">
        <f t="shared" si="8"/>
        <v>0</v>
      </c>
    </row>
    <row r="260" spans="1:6" x14ac:dyDescent="0.2">
      <c r="A260" s="337">
        <v>471</v>
      </c>
      <c r="B260" s="337" t="s">
        <v>1395</v>
      </c>
      <c r="C260" s="337" t="s">
        <v>1397</v>
      </c>
      <c r="D260" s="337">
        <v>22475</v>
      </c>
      <c r="E260" s="337" t="s">
        <v>61</v>
      </c>
      <c r="F260" s="288" t="b">
        <f t="shared" si="8"/>
        <v>0</v>
      </c>
    </row>
    <row r="261" spans="1:6" x14ac:dyDescent="0.2">
      <c r="A261" s="338">
        <v>471</v>
      </c>
      <c r="B261" s="338" t="s">
        <v>1395</v>
      </c>
      <c r="C261" s="338" t="s">
        <v>1396</v>
      </c>
      <c r="D261" s="338">
        <v>22470</v>
      </c>
      <c r="E261" s="338" t="s">
        <v>61</v>
      </c>
      <c r="F261" s="288" t="b">
        <f t="shared" ref="F261:F324" si="9">C261=C260</f>
        <v>0</v>
      </c>
    </row>
    <row r="262" spans="1:6" x14ac:dyDescent="0.2">
      <c r="A262" s="337">
        <v>473</v>
      </c>
      <c r="B262" s="337" t="s">
        <v>1398</v>
      </c>
      <c r="C262" s="337" t="s">
        <v>1614</v>
      </c>
      <c r="D262" s="337">
        <v>29225</v>
      </c>
      <c r="E262" s="337" t="s">
        <v>1561</v>
      </c>
      <c r="F262" s="288" t="b">
        <f t="shared" si="9"/>
        <v>0</v>
      </c>
    </row>
    <row r="263" spans="1:6" x14ac:dyDescent="0.2">
      <c r="A263" s="337">
        <v>352</v>
      </c>
      <c r="B263" s="337" t="s">
        <v>1253</v>
      </c>
      <c r="C263" s="337" t="s">
        <v>1259</v>
      </c>
      <c r="D263" s="337">
        <v>22200</v>
      </c>
      <c r="E263" s="337" t="s">
        <v>61</v>
      </c>
      <c r="F263" s="288" t="b">
        <f t="shared" si="9"/>
        <v>0</v>
      </c>
    </row>
    <row r="264" spans="1:6" x14ac:dyDescent="0.2">
      <c r="A264" s="338">
        <v>582</v>
      </c>
      <c r="B264" s="338" t="s">
        <v>1488</v>
      </c>
      <c r="C264" s="338" t="s">
        <v>1489</v>
      </c>
      <c r="D264" s="338">
        <v>22925</v>
      </c>
      <c r="E264" s="338" t="s">
        <v>61</v>
      </c>
      <c r="F264" s="288" t="b">
        <f t="shared" si="9"/>
        <v>0</v>
      </c>
    </row>
    <row r="265" spans="1:6" x14ac:dyDescent="0.2">
      <c r="A265" s="337">
        <v>534</v>
      </c>
      <c r="B265" s="337" t="s">
        <v>1446</v>
      </c>
      <c r="C265" s="337" t="s">
        <v>1453</v>
      </c>
      <c r="D265" s="337">
        <v>22775</v>
      </c>
      <c r="E265" s="337" t="s">
        <v>61</v>
      </c>
      <c r="F265" s="288" t="b">
        <f t="shared" si="9"/>
        <v>0</v>
      </c>
    </row>
    <row r="266" spans="1:6" x14ac:dyDescent="0.2">
      <c r="A266" s="338">
        <v>534</v>
      </c>
      <c r="B266" s="338" t="s">
        <v>1446</v>
      </c>
      <c r="C266" s="338" t="s">
        <v>1447</v>
      </c>
      <c r="D266" s="338">
        <v>27910</v>
      </c>
      <c r="E266" s="338" t="s">
        <v>61</v>
      </c>
      <c r="F266" s="288" t="b">
        <f t="shared" si="9"/>
        <v>0</v>
      </c>
    </row>
    <row r="267" spans="1:6" x14ac:dyDescent="0.2">
      <c r="A267" s="338">
        <v>269</v>
      </c>
      <c r="B267" s="338" t="s">
        <v>1138</v>
      </c>
      <c r="C267" s="338" t="s">
        <v>1142</v>
      </c>
      <c r="D267" s="338">
        <v>20040</v>
      </c>
      <c r="E267" s="338" t="s">
        <v>61</v>
      </c>
      <c r="F267" s="288" t="b">
        <f t="shared" si="9"/>
        <v>0</v>
      </c>
    </row>
    <row r="268" spans="1:6" x14ac:dyDescent="0.2">
      <c r="A268" s="338">
        <v>174</v>
      </c>
      <c r="B268" s="338" t="s">
        <v>1035</v>
      </c>
      <c r="C268" s="338" t="s">
        <v>1043</v>
      </c>
      <c r="D268" s="338">
        <v>22995</v>
      </c>
      <c r="E268" s="338" t="s">
        <v>61</v>
      </c>
      <c r="F268" s="288" t="b">
        <f t="shared" si="9"/>
        <v>0</v>
      </c>
    </row>
    <row r="269" spans="1:6" x14ac:dyDescent="0.2">
      <c r="A269" s="337">
        <v>461</v>
      </c>
      <c r="B269" s="337" t="s">
        <v>1379</v>
      </c>
      <c r="C269" s="337" t="s">
        <v>1388</v>
      </c>
      <c r="D269" s="337">
        <v>22720</v>
      </c>
      <c r="E269" s="337" t="s">
        <v>61</v>
      </c>
      <c r="F269" s="288" t="b">
        <f t="shared" si="9"/>
        <v>0</v>
      </c>
    </row>
    <row r="270" spans="1:6" x14ac:dyDescent="0.2">
      <c r="A270" s="338">
        <v>485</v>
      </c>
      <c r="B270" s="338" t="s">
        <v>1410</v>
      </c>
      <c r="C270" s="338" t="s">
        <v>1412</v>
      </c>
      <c r="D270" s="338">
        <v>20810</v>
      </c>
      <c r="E270" s="338" t="s">
        <v>61</v>
      </c>
      <c r="F270" s="288" t="b">
        <f t="shared" si="9"/>
        <v>0</v>
      </c>
    </row>
    <row r="271" spans="1:6" x14ac:dyDescent="0.2">
      <c r="A271" s="337">
        <v>485</v>
      </c>
      <c r="B271" s="337" t="s">
        <v>1410</v>
      </c>
      <c r="C271" s="337" t="s">
        <v>1411</v>
      </c>
      <c r="D271" s="337">
        <v>27995</v>
      </c>
      <c r="E271" s="337" t="s">
        <v>61</v>
      </c>
      <c r="F271" s="288" t="b">
        <f t="shared" si="9"/>
        <v>0</v>
      </c>
    </row>
    <row r="272" spans="1:6" x14ac:dyDescent="0.2">
      <c r="A272" s="338">
        <v>705</v>
      </c>
      <c r="B272" s="338" t="s">
        <v>1499</v>
      </c>
      <c r="C272" s="338" t="s">
        <v>1499</v>
      </c>
      <c r="D272" s="338">
        <v>28400</v>
      </c>
      <c r="E272" s="338" t="s">
        <v>61</v>
      </c>
      <c r="F272" s="288" t="b">
        <f t="shared" si="9"/>
        <v>0</v>
      </c>
    </row>
    <row r="273" spans="1:6" x14ac:dyDescent="0.2">
      <c r="A273" s="338">
        <v>276</v>
      </c>
      <c r="B273" s="338" t="s">
        <v>1152</v>
      </c>
      <c r="C273" s="338" t="s">
        <v>1155</v>
      </c>
      <c r="D273" s="338">
        <v>22020</v>
      </c>
      <c r="E273" s="338" t="s">
        <v>61</v>
      </c>
      <c r="F273" s="288" t="b">
        <f t="shared" si="9"/>
        <v>0</v>
      </c>
    </row>
    <row r="274" spans="1:6" x14ac:dyDescent="0.2">
      <c r="A274" s="338">
        <v>335</v>
      </c>
      <c r="B274" s="338" t="s">
        <v>906</v>
      </c>
      <c r="C274" s="338" t="s">
        <v>1225</v>
      </c>
      <c r="D274" s="338">
        <v>21605</v>
      </c>
      <c r="E274" s="338" t="s">
        <v>61</v>
      </c>
      <c r="F274" s="288" t="b">
        <f t="shared" si="9"/>
        <v>0</v>
      </c>
    </row>
    <row r="275" spans="1:6" x14ac:dyDescent="0.2">
      <c r="A275" s="338">
        <v>495</v>
      </c>
      <c r="B275" s="338" t="s">
        <v>1425</v>
      </c>
      <c r="C275" s="338" t="s">
        <v>1426</v>
      </c>
      <c r="D275" s="338">
        <v>20815</v>
      </c>
      <c r="E275" s="338" t="s">
        <v>61</v>
      </c>
      <c r="F275" s="288" t="b">
        <f t="shared" si="9"/>
        <v>0</v>
      </c>
    </row>
    <row r="276" spans="1:6" x14ac:dyDescent="0.2">
      <c r="A276" s="338">
        <v>319</v>
      </c>
      <c r="B276" s="338" t="s">
        <v>1201</v>
      </c>
      <c r="C276" s="338" t="s">
        <v>1204</v>
      </c>
      <c r="D276" s="338">
        <v>20475</v>
      </c>
      <c r="E276" s="338" t="s">
        <v>61</v>
      </c>
      <c r="F276" s="288" t="b">
        <f t="shared" si="9"/>
        <v>0</v>
      </c>
    </row>
    <row r="277" spans="1:6" x14ac:dyDescent="0.2">
      <c r="A277" s="338">
        <v>131</v>
      </c>
      <c r="B277" s="338" t="s">
        <v>1001</v>
      </c>
      <c r="C277" s="338" t="s">
        <v>1007</v>
      </c>
      <c r="D277" s="338">
        <v>20405</v>
      </c>
      <c r="E277" s="338" t="s">
        <v>61</v>
      </c>
      <c r="F277" s="288" t="b">
        <f t="shared" si="9"/>
        <v>0</v>
      </c>
    </row>
    <row r="278" spans="1:6" x14ac:dyDescent="0.2">
      <c r="A278" s="337">
        <v>582</v>
      </c>
      <c r="B278" s="337" t="s">
        <v>1488</v>
      </c>
      <c r="C278" s="337" t="s">
        <v>1493</v>
      </c>
      <c r="D278" s="337">
        <v>27070</v>
      </c>
      <c r="E278" s="337" t="s">
        <v>61</v>
      </c>
      <c r="F278" s="288" t="b">
        <f t="shared" si="9"/>
        <v>0</v>
      </c>
    </row>
    <row r="279" spans="1:6" x14ac:dyDescent="0.2">
      <c r="A279" s="337">
        <v>499</v>
      </c>
      <c r="B279" s="337" t="s">
        <v>1427</v>
      </c>
      <c r="C279" s="337" t="s">
        <v>1428</v>
      </c>
      <c r="D279" s="337">
        <v>22910</v>
      </c>
      <c r="E279" s="337" t="s">
        <v>61</v>
      </c>
      <c r="F279" s="288" t="b">
        <f t="shared" si="9"/>
        <v>0</v>
      </c>
    </row>
    <row r="280" spans="1:6" x14ac:dyDescent="0.2">
      <c r="A280" s="338">
        <v>501</v>
      </c>
      <c r="B280" s="338" t="s">
        <v>1429</v>
      </c>
      <c r="C280" s="338" t="s">
        <v>1430</v>
      </c>
      <c r="D280" s="338">
        <v>27560</v>
      </c>
      <c r="E280" s="338" t="s">
        <v>61</v>
      </c>
      <c r="F280" s="288" t="b">
        <f t="shared" si="9"/>
        <v>0</v>
      </c>
    </row>
    <row r="281" spans="1:6" x14ac:dyDescent="0.2">
      <c r="A281" s="338">
        <v>507</v>
      </c>
      <c r="B281" s="338" t="s">
        <v>1433</v>
      </c>
      <c r="C281" s="338" t="s">
        <v>1434</v>
      </c>
      <c r="D281" s="338">
        <v>22100</v>
      </c>
      <c r="E281" s="338" t="s">
        <v>61</v>
      </c>
      <c r="F281" s="288" t="b">
        <f t="shared" si="9"/>
        <v>0</v>
      </c>
    </row>
    <row r="282" spans="1:6" x14ac:dyDescent="0.2">
      <c r="A282" s="337">
        <v>509</v>
      </c>
      <c r="B282" s="337" t="s">
        <v>1435</v>
      </c>
      <c r="C282" s="337" t="s">
        <v>1436</v>
      </c>
      <c r="D282" s="337">
        <v>22915</v>
      </c>
      <c r="E282" s="337" t="s">
        <v>61</v>
      </c>
      <c r="F282" s="288" t="b">
        <f t="shared" si="9"/>
        <v>0</v>
      </c>
    </row>
    <row r="283" spans="1:6" x14ac:dyDescent="0.2">
      <c r="A283" s="338">
        <v>511</v>
      </c>
      <c r="B283" s="338" t="s">
        <v>1437</v>
      </c>
      <c r="C283" s="338" t="s">
        <v>1438</v>
      </c>
      <c r="D283" s="338">
        <v>20615</v>
      </c>
      <c r="E283" s="338" t="s">
        <v>61</v>
      </c>
      <c r="F283" s="288" t="b">
        <f t="shared" si="9"/>
        <v>0</v>
      </c>
    </row>
    <row r="284" spans="1:6" x14ac:dyDescent="0.2">
      <c r="A284" s="338">
        <v>721</v>
      </c>
      <c r="B284" s="338" t="s">
        <v>1511</v>
      </c>
      <c r="C284" s="338" t="s">
        <v>1511</v>
      </c>
      <c r="D284" s="338">
        <v>28570</v>
      </c>
      <c r="E284" s="338" t="s">
        <v>61</v>
      </c>
      <c r="F284" s="288" t="b">
        <f t="shared" si="9"/>
        <v>0</v>
      </c>
    </row>
    <row r="285" spans="1:6" x14ac:dyDescent="0.2">
      <c r="A285" s="337">
        <v>515</v>
      </c>
      <c r="B285" s="337" t="s">
        <v>1439</v>
      </c>
      <c r="C285" s="337" t="s">
        <v>1441</v>
      </c>
      <c r="D285" s="337">
        <v>22005</v>
      </c>
      <c r="E285" s="337" t="s">
        <v>61</v>
      </c>
      <c r="F285" s="288" t="b">
        <f t="shared" si="9"/>
        <v>0</v>
      </c>
    </row>
    <row r="286" spans="1:6" x14ac:dyDescent="0.2">
      <c r="A286" s="337">
        <v>371</v>
      </c>
      <c r="B286" s="337" t="s">
        <v>1286</v>
      </c>
      <c r="C286" s="337" t="s">
        <v>1291</v>
      </c>
      <c r="D286" s="337">
        <v>21850</v>
      </c>
      <c r="E286" s="337" t="s">
        <v>61</v>
      </c>
      <c r="F286" s="288" t="b">
        <f t="shared" si="9"/>
        <v>0</v>
      </c>
    </row>
    <row r="287" spans="1:6" x14ac:dyDescent="0.2">
      <c r="A287" s="337">
        <v>717</v>
      </c>
      <c r="B287" s="337" t="s">
        <v>1509</v>
      </c>
      <c r="C287" s="337" t="s">
        <v>1509</v>
      </c>
      <c r="D287" s="337">
        <v>28515</v>
      </c>
      <c r="E287" s="337" t="s">
        <v>61</v>
      </c>
      <c r="F287" s="288" t="b">
        <f t="shared" si="9"/>
        <v>0</v>
      </c>
    </row>
    <row r="288" spans="1:6" x14ac:dyDescent="0.2">
      <c r="A288" s="337">
        <v>276</v>
      </c>
      <c r="B288" s="337" t="s">
        <v>1152</v>
      </c>
      <c r="C288" s="337" t="s">
        <v>1153</v>
      </c>
      <c r="D288" s="337">
        <v>22010</v>
      </c>
      <c r="E288" s="337" t="s">
        <v>61</v>
      </c>
      <c r="F288" s="288" t="b">
        <f t="shared" si="9"/>
        <v>0</v>
      </c>
    </row>
    <row r="289" spans="1:6" x14ac:dyDescent="0.2">
      <c r="A289" s="337">
        <v>63</v>
      </c>
      <c r="B289" s="337" t="s">
        <v>950</v>
      </c>
      <c r="C289" s="337" t="s">
        <v>1541</v>
      </c>
      <c r="D289" s="337">
        <v>20555</v>
      </c>
      <c r="E289" s="337" t="s">
        <v>61</v>
      </c>
      <c r="F289" s="288" t="b">
        <f t="shared" si="9"/>
        <v>0</v>
      </c>
    </row>
    <row r="290" spans="1:6" x14ac:dyDescent="0.2">
      <c r="A290" s="338">
        <v>279</v>
      </c>
      <c r="B290" s="338" t="s">
        <v>1159</v>
      </c>
      <c r="C290" s="338" t="s">
        <v>1161</v>
      </c>
      <c r="D290" s="338">
        <v>21170</v>
      </c>
      <c r="E290" s="338" t="s">
        <v>61</v>
      </c>
      <c r="F290" s="288" t="b">
        <f t="shared" si="9"/>
        <v>0</v>
      </c>
    </row>
    <row r="291" spans="1:6" x14ac:dyDescent="0.2">
      <c r="A291" s="337">
        <v>112</v>
      </c>
      <c r="B291" s="337" t="s">
        <v>978</v>
      </c>
      <c r="C291" s="337" t="s">
        <v>989</v>
      </c>
      <c r="D291" s="337">
        <v>22330</v>
      </c>
      <c r="E291" s="337" t="s">
        <v>61</v>
      </c>
      <c r="F291" s="288" t="b">
        <f t="shared" si="9"/>
        <v>0</v>
      </c>
    </row>
    <row r="292" spans="1:6" x14ac:dyDescent="0.2">
      <c r="A292" s="337">
        <v>731</v>
      </c>
      <c r="B292" s="337" t="s">
        <v>1520</v>
      </c>
      <c r="C292" s="337" t="s">
        <v>1521</v>
      </c>
      <c r="D292" s="337">
        <v>29055</v>
      </c>
      <c r="E292" s="337" t="s">
        <v>61</v>
      </c>
      <c r="F292" s="288" t="b">
        <f t="shared" si="9"/>
        <v>0</v>
      </c>
    </row>
    <row r="293" spans="1:6" x14ac:dyDescent="0.2">
      <c r="A293" s="338">
        <v>741</v>
      </c>
      <c r="B293" s="338" t="s">
        <v>1529</v>
      </c>
      <c r="C293" s="338" t="s">
        <v>1531</v>
      </c>
      <c r="D293" s="338">
        <v>29150</v>
      </c>
      <c r="E293" s="338" t="s">
        <v>61</v>
      </c>
      <c r="F293" s="288" t="b">
        <f t="shared" si="9"/>
        <v>0</v>
      </c>
    </row>
    <row r="294" spans="1:6" x14ac:dyDescent="0.2">
      <c r="A294" s="337">
        <v>531</v>
      </c>
      <c r="B294" s="337" t="s">
        <v>1444</v>
      </c>
      <c r="C294" s="337" t="s">
        <v>1445</v>
      </c>
      <c r="D294" s="337">
        <v>22380</v>
      </c>
      <c r="E294" s="337" t="s">
        <v>61</v>
      </c>
      <c r="F294" s="288" t="b">
        <f t="shared" si="9"/>
        <v>0</v>
      </c>
    </row>
    <row r="295" spans="1:6" x14ac:dyDescent="0.2">
      <c r="A295" s="337">
        <v>351</v>
      </c>
      <c r="B295" s="337" t="s">
        <v>1246</v>
      </c>
      <c r="C295" s="337" t="s">
        <v>1251</v>
      </c>
      <c r="D295" s="337">
        <v>21035</v>
      </c>
      <c r="E295" s="337" t="s">
        <v>61</v>
      </c>
      <c r="F295" s="288" t="b">
        <f t="shared" si="9"/>
        <v>0</v>
      </c>
    </row>
    <row r="296" spans="1:6" x14ac:dyDescent="0.2">
      <c r="A296" s="338">
        <v>427</v>
      </c>
      <c r="B296" s="338" t="s">
        <v>1347</v>
      </c>
      <c r="C296" s="338" t="s">
        <v>1350</v>
      </c>
      <c r="D296" s="338">
        <v>26925</v>
      </c>
      <c r="E296" s="338" t="s">
        <v>61</v>
      </c>
      <c r="F296" s="288" t="b">
        <f t="shared" si="9"/>
        <v>0</v>
      </c>
    </row>
    <row r="297" spans="1:6" x14ac:dyDescent="0.2">
      <c r="A297" s="338">
        <v>363</v>
      </c>
      <c r="B297" s="338" t="s">
        <v>1274</v>
      </c>
      <c r="C297" s="338" t="s">
        <v>1277</v>
      </c>
      <c r="D297" s="338">
        <v>21725</v>
      </c>
      <c r="E297" s="338" t="s">
        <v>61</v>
      </c>
      <c r="F297" s="288" t="b">
        <f t="shared" si="9"/>
        <v>0</v>
      </c>
    </row>
    <row r="298" spans="1:6" x14ac:dyDescent="0.2">
      <c r="A298" s="337">
        <v>208</v>
      </c>
      <c r="B298" s="337" t="s">
        <v>1074</v>
      </c>
      <c r="C298" s="337" t="s">
        <v>1078</v>
      </c>
      <c r="D298" s="337">
        <v>22410</v>
      </c>
      <c r="E298" s="337" t="s">
        <v>61</v>
      </c>
      <c r="F298" s="288" t="b">
        <f t="shared" si="9"/>
        <v>0</v>
      </c>
    </row>
    <row r="299" spans="1:6" x14ac:dyDescent="0.2">
      <c r="A299" s="338">
        <v>582</v>
      </c>
      <c r="B299" s="338" t="s">
        <v>1488</v>
      </c>
      <c r="C299" s="338" t="s">
        <v>1490</v>
      </c>
      <c r="D299" s="338">
        <v>22945</v>
      </c>
      <c r="E299" s="338" t="s">
        <v>61</v>
      </c>
      <c r="F299" s="288" t="b">
        <f t="shared" si="9"/>
        <v>0</v>
      </c>
    </row>
    <row r="300" spans="1:6" x14ac:dyDescent="0.2">
      <c r="A300" s="337">
        <v>539</v>
      </c>
      <c r="B300" s="337" t="s">
        <v>1454</v>
      </c>
      <c r="C300" s="337" t="s">
        <v>1455</v>
      </c>
      <c r="D300" s="337">
        <v>20180</v>
      </c>
      <c r="E300" s="337" t="s">
        <v>61</v>
      </c>
      <c r="F300" s="288" t="b">
        <f t="shared" si="9"/>
        <v>0</v>
      </c>
    </row>
    <row r="301" spans="1:6" x14ac:dyDescent="0.2">
      <c r="A301" s="337">
        <v>175</v>
      </c>
      <c r="B301" s="337" t="s">
        <v>1047</v>
      </c>
      <c r="C301" s="337" t="s">
        <v>1048</v>
      </c>
      <c r="D301" s="337">
        <v>27980</v>
      </c>
      <c r="E301" s="337" t="s">
        <v>61</v>
      </c>
      <c r="F301" s="288" t="b">
        <f t="shared" si="9"/>
        <v>0</v>
      </c>
    </row>
    <row r="302" spans="1:6" x14ac:dyDescent="0.2">
      <c r="A302" s="337">
        <v>174</v>
      </c>
      <c r="B302" s="337" t="s">
        <v>1035</v>
      </c>
      <c r="C302" s="337" t="s">
        <v>1038</v>
      </c>
      <c r="D302" s="337">
        <v>22970</v>
      </c>
      <c r="E302" s="337" t="s">
        <v>61</v>
      </c>
      <c r="F302" s="288" t="b">
        <f t="shared" si="9"/>
        <v>0</v>
      </c>
    </row>
    <row r="303" spans="1:6" x14ac:dyDescent="0.2">
      <c r="A303" s="337">
        <v>727</v>
      </c>
      <c r="B303" s="337" t="s">
        <v>1516</v>
      </c>
      <c r="C303" s="337" t="s">
        <v>1517</v>
      </c>
      <c r="D303" s="337">
        <v>28650</v>
      </c>
      <c r="E303" s="337" t="s">
        <v>61</v>
      </c>
      <c r="F303" s="288" t="b">
        <f t="shared" si="9"/>
        <v>0</v>
      </c>
    </row>
    <row r="304" spans="1:6" x14ac:dyDescent="0.2">
      <c r="A304" s="338">
        <v>174</v>
      </c>
      <c r="B304" s="338" t="s">
        <v>1035</v>
      </c>
      <c r="C304" s="338" t="s">
        <v>1046</v>
      </c>
      <c r="D304" s="338">
        <v>23015</v>
      </c>
      <c r="E304" s="338" t="s">
        <v>61</v>
      </c>
      <c r="F304" s="288" t="b">
        <f t="shared" si="9"/>
        <v>0</v>
      </c>
    </row>
    <row r="305" spans="1:6" x14ac:dyDescent="0.2">
      <c r="A305" s="337">
        <v>174</v>
      </c>
      <c r="B305" s="337" t="s">
        <v>1035</v>
      </c>
      <c r="C305" s="337" t="s">
        <v>1045</v>
      </c>
      <c r="D305" s="337">
        <v>23010</v>
      </c>
      <c r="E305" s="337" t="s">
        <v>61</v>
      </c>
      <c r="F305" s="288" t="b">
        <f t="shared" si="9"/>
        <v>0</v>
      </c>
    </row>
    <row r="306" spans="1:6" x14ac:dyDescent="0.2">
      <c r="A306" s="337">
        <v>549</v>
      </c>
      <c r="B306" s="337" t="s">
        <v>1458</v>
      </c>
      <c r="C306" s="337" t="s">
        <v>1459</v>
      </c>
      <c r="D306" s="337">
        <v>20900</v>
      </c>
      <c r="E306" s="337" t="s">
        <v>61</v>
      </c>
      <c r="F306" s="288" t="b">
        <f t="shared" si="9"/>
        <v>0</v>
      </c>
    </row>
    <row r="307" spans="1:6" x14ac:dyDescent="0.2">
      <c r="A307" s="338">
        <v>551</v>
      </c>
      <c r="B307" s="338" t="s">
        <v>1460</v>
      </c>
      <c r="C307" s="338" t="s">
        <v>1461</v>
      </c>
      <c r="D307" s="338">
        <v>20985</v>
      </c>
      <c r="E307" s="338" t="s">
        <v>61</v>
      </c>
      <c r="F307" s="288" t="b">
        <f t="shared" si="9"/>
        <v>0</v>
      </c>
    </row>
    <row r="308" spans="1:6" x14ac:dyDescent="0.2">
      <c r="A308" s="337">
        <v>553</v>
      </c>
      <c r="B308" s="337" t="s">
        <v>1462</v>
      </c>
      <c r="C308" s="337" t="s">
        <v>1463</v>
      </c>
      <c r="D308" s="337">
        <v>22385</v>
      </c>
      <c r="E308" s="337" t="s">
        <v>61</v>
      </c>
      <c r="F308" s="288" t="b">
        <f t="shared" si="9"/>
        <v>0</v>
      </c>
    </row>
    <row r="309" spans="1:6" x14ac:dyDescent="0.2">
      <c r="A309" s="338">
        <v>352</v>
      </c>
      <c r="B309" s="338" t="s">
        <v>1253</v>
      </c>
      <c r="C309" s="338" t="s">
        <v>1260</v>
      </c>
      <c r="D309" s="338">
        <v>22205</v>
      </c>
      <c r="E309" s="338" t="s">
        <v>61</v>
      </c>
      <c r="F309" s="288" t="b">
        <f t="shared" si="9"/>
        <v>0</v>
      </c>
    </row>
    <row r="310" spans="1:6" x14ac:dyDescent="0.2">
      <c r="A310" s="337">
        <v>335</v>
      </c>
      <c r="B310" s="337" t="s">
        <v>906</v>
      </c>
      <c r="C310" s="337" t="s">
        <v>1228</v>
      </c>
      <c r="D310" s="337">
        <v>21635</v>
      </c>
      <c r="E310" s="337" t="s">
        <v>61</v>
      </c>
      <c r="F310" s="288" t="b">
        <f t="shared" si="9"/>
        <v>0</v>
      </c>
    </row>
    <row r="311" spans="1:6" x14ac:dyDescent="0.2">
      <c r="A311" s="338">
        <v>235</v>
      </c>
      <c r="B311" s="338" t="s">
        <v>1097</v>
      </c>
      <c r="C311" s="338" t="s">
        <v>1098</v>
      </c>
      <c r="D311" s="338">
        <v>21155</v>
      </c>
      <c r="E311" s="338" t="s">
        <v>61</v>
      </c>
      <c r="F311" s="288" t="b">
        <f t="shared" si="9"/>
        <v>0</v>
      </c>
    </row>
    <row r="312" spans="1:6" x14ac:dyDescent="0.2">
      <c r="A312" s="337">
        <v>559</v>
      </c>
      <c r="B312" s="337" t="s">
        <v>1467</v>
      </c>
      <c r="C312" s="337" t="s">
        <v>1468</v>
      </c>
      <c r="D312" s="337">
        <v>22390</v>
      </c>
      <c r="E312" s="337" t="s">
        <v>61</v>
      </c>
      <c r="F312" s="288" t="b">
        <f t="shared" si="9"/>
        <v>0</v>
      </c>
    </row>
    <row r="313" spans="1:6" x14ac:dyDescent="0.2">
      <c r="A313" s="338">
        <v>563</v>
      </c>
      <c r="B313" s="338" t="s">
        <v>1469</v>
      </c>
      <c r="C313" s="338" t="s">
        <v>1470</v>
      </c>
      <c r="D313" s="338">
        <v>21230</v>
      </c>
      <c r="E313" s="338" t="s">
        <v>61</v>
      </c>
      <c r="F313" s="288" t="b">
        <f t="shared" si="9"/>
        <v>0</v>
      </c>
    </row>
    <row r="314" spans="1:6" x14ac:dyDescent="0.2">
      <c r="A314" s="338">
        <v>335</v>
      </c>
      <c r="B314" s="338" t="s">
        <v>906</v>
      </c>
      <c r="C314" s="338" t="s">
        <v>1613</v>
      </c>
      <c r="D314" s="338">
        <v>21515</v>
      </c>
      <c r="E314" s="338" t="s">
        <v>61</v>
      </c>
      <c r="F314" s="288" t="b">
        <f t="shared" si="9"/>
        <v>0</v>
      </c>
    </row>
    <row r="315" spans="1:6" x14ac:dyDescent="0.2">
      <c r="A315" s="337">
        <v>279</v>
      </c>
      <c r="B315" s="337" t="s">
        <v>1159</v>
      </c>
      <c r="C315" s="337" t="s">
        <v>1165</v>
      </c>
      <c r="D315" s="337">
        <v>21200</v>
      </c>
      <c r="E315" s="337" t="s">
        <v>61</v>
      </c>
      <c r="F315" s="288" t="b">
        <f t="shared" si="9"/>
        <v>0</v>
      </c>
    </row>
    <row r="316" spans="1:6" x14ac:dyDescent="0.2">
      <c r="A316" s="338">
        <v>568</v>
      </c>
      <c r="B316" s="338" t="s">
        <v>1471</v>
      </c>
      <c r="C316" s="338" t="s">
        <v>1472</v>
      </c>
      <c r="D316" s="338">
        <v>26930</v>
      </c>
      <c r="E316" s="338" t="s">
        <v>61</v>
      </c>
      <c r="F316" s="288" t="b">
        <f t="shared" si="9"/>
        <v>0</v>
      </c>
    </row>
    <row r="317" spans="1:6" x14ac:dyDescent="0.2">
      <c r="A317" s="338">
        <v>461</v>
      </c>
      <c r="B317" s="338" t="s">
        <v>1379</v>
      </c>
      <c r="C317" s="338" t="s">
        <v>1384</v>
      </c>
      <c r="D317" s="338">
        <v>22690</v>
      </c>
      <c r="E317" s="338" t="s">
        <v>61</v>
      </c>
      <c r="F317" s="288" t="b">
        <f t="shared" si="9"/>
        <v>0</v>
      </c>
    </row>
    <row r="318" spans="1:6" x14ac:dyDescent="0.2">
      <c r="A318" s="338">
        <v>473</v>
      </c>
      <c r="B318" s="338" t="s">
        <v>1398</v>
      </c>
      <c r="C318" s="338" t="s">
        <v>1400</v>
      </c>
      <c r="D318" s="338">
        <v>22860</v>
      </c>
      <c r="E318" s="338" t="s">
        <v>61</v>
      </c>
      <c r="F318" s="288" t="b">
        <f t="shared" si="9"/>
        <v>0</v>
      </c>
    </row>
    <row r="319" spans="1:6" x14ac:dyDescent="0.2">
      <c r="A319" s="337">
        <v>473</v>
      </c>
      <c r="B319" s="337" t="s">
        <v>1398</v>
      </c>
      <c r="C319" s="337" t="s">
        <v>1401</v>
      </c>
      <c r="D319" s="337">
        <v>22865</v>
      </c>
      <c r="E319" s="337" t="s">
        <v>61</v>
      </c>
      <c r="F319" s="288" t="b">
        <f t="shared" si="9"/>
        <v>0</v>
      </c>
    </row>
    <row r="320" spans="1:6" x14ac:dyDescent="0.2">
      <c r="A320" s="337">
        <v>573</v>
      </c>
      <c r="B320" s="337" t="s">
        <v>1480</v>
      </c>
      <c r="C320" s="337" t="s">
        <v>1546</v>
      </c>
      <c r="D320" s="337">
        <v>21735</v>
      </c>
      <c r="E320" s="337" t="s">
        <v>61</v>
      </c>
      <c r="F320" s="288" t="b">
        <f t="shared" si="9"/>
        <v>0</v>
      </c>
    </row>
    <row r="321" spans="1:6" x14ac:dyDescent="0.2">
      <c r="A321" s="337">
        <v>712</v>
      </c>
      <c r="B321" s="337" t="s">
        <v>1508</v>
      </c>
      <c r="C321" s="337" t="s">
        <v>1508</v>
      </c>
      <c r="D321" s="337">
        <v>29193</v>
      </c>
      <c r="E321" s="337" t="s">
        <v>61</v>
      </c>
      <c r="F321" s="288" t="b">
        <f t="shared" si="9"/>
        <v>0</v>
      </c>
    </row>
    <row r="322" spans="1:6" x14ac:dyDescent="0.2">
      <c r="A322" s="337">
        <v>575</v>
      </c>
      <c r="B322" s="337" t="s">
        <v>1481</v>
      </c>
      <c r="C322" s="337" t="s">
        <v>1484</v>
      </c>
      <c r="D322" s="337">
        <v>21135</v>
      </c>
      <c r="E322" s="337" t="s">
        <v>61</v>
      </c>
      <c r="F322" s="288" t="b">
        <f t="shared" si="9"/>
        <v>0</v>
      </c>
    </row>
    <row r="323" spans="1:6" x14ac:dyDescent="0.2">
      <c r="A323" s="337">
        <v>285</v>
      </c>
      <c r="B323" s="337" t="s">
        <v>1168</v>
      </c>
      <c r="C323" s="337" t="s">
        <v>1172</v>
      </c>
      <c r="D323" s="337">
        <v>21285</v>
      </c>
      <c r="E323" s="337" t="s">
        <v>61</v>
      </c>
      <c r="F323" s="288" t="b">
        <f t="shared" si="9"/>
        <v>0</v>
      </c>
    </row>
    <row r="324" spans="1:6" x14ac:dyDescent="0.2">
      <c r="A324" s="337">
        <v>141</v>
      </c>
      <c r="B324" s="337" t="s">
        <v>1009</v>
      </c>
      <c r="C324" s="337" t="s">
        <v>1014</v>
      </c>
      <c r="D324" s="337">
        <v>20460</v>
      </c>
      <c r="E324" s="337" t="s">
        <v>61</v>
      </c>
      <c r="F324" s="288" t="b">
        <f t="shared" si="9"/>
        <v>0</v>
      </c>
    </row>
    <row r="325" spans="1:6" x14ac:dyDescent="0.2">
      <c r="A325" s="337">
        <v>238</v>
      </c>
      <c r="B325" s="337" t="s">
        <v>1099</v>
      </c>
      <c r="C325" s="337" t="s">
        <v>1100</v>
      </c>
      <c r="D325" s="337">
        <v>20905</v>
      </c>
      <c r="E325" s="337" t="s">
        <v>61</v>
      </c>
      <c r="F325" s="288" t="b">
        <f t="shared" ref="F325" si="10">C325=C324</f>
        <v>0</v>
      </c>
    </row>
    <row r="326" spans="1:6" x14ac:dyDescent="0.2">
      <c r="A326" s="336"/>
      <c r="B326" s="336"/>
      <c r="C326" s="336"/>
      <c r="D326" s="336"/>
      <c r="E326" s="336"/>
      <c r="F326" s="288"/>
    </row>
    <row r="327" spans="1:6" x14ac:dyDescent="0.2">
      <c r="A327" s="336"/>
      <c r="B327" s="336"/>
      <c r="C327" s="336"/>
      <c r="D327" s="336"/>
      <c r="E327" s="336"/>
      <c r="F327" s="288"/>
    </row>
    <row r="328" spans="1:6" x14ac:dyDescent="0.2">
      <c r="A328" s="336"/>
      <c r="B328" s="336"/>
      <c r="C328" s="336"/>
      <c r="D328" s="336"/>
      <c r="E328" s="336"/>
      <c r="F328" s="288"/>
    </row>
    <row r="329" spans="1:6" x14ac:dyDescent="0.2">
      <c r="A329" s="336"/>
      <c r="B329" s="336"/>
      <c r="C329" s="336"/>
      <c r="D329" s="336"/>
      <c r="E329" s="336"/>
      <c r="F329" s="288"/>
    </row>
    <row r="330" spans="1:6" x14ac:dyDescent="0.2">
      <c r="A330" s="336"/>
      <c r="B330" s="336"/>
      <c r="C330" s="336"/>
      <c r="D330" s="336"/>
      <c r="E330" s="336"/>
      <c r="F330" s="288"/>
    </row>
    <row r="331" spans="1:6" x14ac:dyDescent="0.2">
      <c r="A331" s="336"/>
      <c r="B331" s="336"/>
      <c r="C331" s="336"/>
      <c r="D331" s="336"/>
      <c r="E331" s="336"/>
      <c r="F331" s="288"/>
    </row>
    <row r="332" spans="1:6" x14ac:dyDescent="0.2">
      <c r="A332" s="336"/>
      <c r="B332" s="336"/>
      <c r="C332" s="336"/>
      <c r="D332" s="336"/>
      <c r="E332" s="336"/>
      <c r="F332" s="288"/>
    </row>
    <row r="333" spans="1:6" x14ac:dyDescent="0.2">
      <c r="A333" s="336"/>
      <c r="B333" s="336"/>
      <c r="C333" s="336"/>
      <c r="D333" s="336"/>
      <c r="E333" s="336"/>
      <c r="F333" s="288"/>
    </row>
    <row r="334" spans="1:6" x14ac:dyDescent="0.2">
      <c r="A334" s="336"/>
      <c r="B334" s="336"/>
      <c r="C334" s="336"/>
      <c r="D334" s="336"/>
      <c r="E334" s="336"/>
      <c r="F334" s="288"/>
    </row>
    <row r="335" spans="1:6" x14ac:dyDescent="0.2">
      <c r="A335" s="336"/>
      <c r="B335" s="336"/>
      <c r="C335" s="336"/>
      <c r="D335" s="336"/>
      <c r="E335" s="336"/>
      <c r="F335" s="288"/>
    </row>
    <row r="336" spans="1:6" x14ac:dyDescent="0.2">
      <c r="A336" s="336"/>
      <c r="B336" s="336"/>
      <c r="C336" s="336"/>
      <c r="D336" s="336"/>
      <c r="E336" s="336"/>
      <c r="F336" s="288"/>
    </row>
    <row r="337" spans="1:6" x14ac:dyDescent="0.2">
      <c r="A337" s="336"/>
      <c r="B337" s="336"/>
      <c r="C337" s="336"/>
      <c r="D337" s="336"/>
      <c r="E337" s="336"/>
      <c r="F337" s="288"/>
    </row>
    <row r="338" spans="1:6" x14ac:dyDescent="0.2">
      <c r="A338" s="336"/>
      <c r="B338" s="336"/>
      <c r="C338" s="336"/>
      <c r="D338" s="336"/>
      <c r="E338" s="336"/>
      <c r="F338" s="288"/>
    </row>
    <row r="339" spans="1:6" x14ac:dyDescent="0.2">
      <c r="A339" s="336"/>
      <c r="B339" s="336"/>
      <c r="C339" s="336"/>
      <c r="D339" s="336"/>
      <c r="E339" s="336"/>
      <c r="F339" s="288"/>
    </row>
    <row r="340" spans="1:6" x14ac:dyDescent="0.2">
      <c r="A340" s="336"/>
      <c r="B340" s="336"/>
      <c r="C340" s="336"/>
      <c r="D340" s="336"/>
      <c r="E340" s="336"/>
      <c r="F340" s="288"/>
    </row>
    <row r="341" spans="1:6" x14ac:dyDescent="0.2">
      <c r="A341" s="336"/>
      <c r="B341" s="336"/>
      <c r="C341" s="336"/>
      <c r="D341" s="336"/>
      <c r="E341" s="336"/>
      <c r="F341" s="288"/>
    </row>
    <row r="342" spans="1:6" x14ac:dyDescent="0.2">
      <c r="A342" s="336"/>
      <c r="B342" s="336"/>
      <c r="C342" s="336"/>
      <c r="D342" s="336"/>
      <c r="E342" s="336"/>
      <c r="F342" s="288"/>
    </row>
    <row r="343" spans="1:6" x14ac:dyDescent="0.2">
      <c r="A343" s="336"/>
      <c r="B343" s="336"/>
      <c r="C343" s="336"/>
      <c r="D343" s="336"/>
      <c r="E343" s="336"/>
      <c r="F343" s="288"/>
    </row>
    <row r="344" spans="1:6" x14ac:dyDescent="0.2">
      <c r="A344" s="336"/>
      <c r="B344" s="336"/>
      <c r="C344" s="336"/>
      <c r="D344" s="336"/>
      <c r="E344" s="336"/>
      <c r="F344" s="288"/>
    </row>
    <row r="345" spans="1:6" x14ac:dyDescent="0.2">
      <c r="A345" s="336"/>
      <c r="B345" s="336"/>
      <c r="C345" s="336"/>
      <c r="D345" s="336"/>
      <c r="E345" s="336"/>
      <c r="F345" s="288"/>
    </row>
    <row r="346" spans="1:6" x14ac:dyDescent="0.2">
      <c r="A346" s="336"/>
      <c r="B346" s="336"/>
      <c r="C346" s="336"/>
      <c r="D346" s="336"/>
      <c r="E346" s="336"/>
      <c r="F346" s="288"/>
    </row>
    <row r="347" spans="1:6" x14ac:dyDescent="0.2">
      <c r="A347" s="336"/>
      <c r="B347" s="336"/>
      <c r="C347" s="336"/>
      <c r="D347" s="336"/>
      <c r="E347" s="336"/>
      <c r="F347" s="288"/>
    </row>
    <row r="348" spans="1:6" x14ac:dyDescent="0.2">
      <c r="A348" s="336"/>
      <c r="B348" s="336"/>
      <c r="C348" s="336"/>
      <c r="D348" s="336"/>
      <c r="E348" s="336"/>
      <c r="F348" s="288"/>
    </row>
    <row r="349" spans="1:6" x14ac:dyDescent="0.2">
      <c r="A349" s="336"/>
      <c r="B349" s="336"/>
      <c r="C349" s="336"/>
      <c r="D349" s="336"/>
      <c r="E349" s="336"/>
      <c r="F349" s="288"/>
    </row>
    <row r="350" spans="1:6" x14ac:dyDescent="0.2">
      <c r="A350" s="336"/>
      <c r="B350" s="336"/>
      <c r="C350" s="336"/>
      <c r="D350" s="336"/>
      <c r="E350" s="336"/>
      <c r="F350" s="288"/>
    </row>
    <row r="351" spans="1:6" x14ac:dyDescent="0.2">
      <c r="A351" s="336"/>
      <c r="B351" s="336"/>
      <c r="C351" s="336"/>
      <c r="D351" s="336"/>
      <c r="E351" s="336"/>
      <c r="F351" s="288"/>
    </row>
    <row r="352" spans="1:6" x14ac:dyDescent="0.2">
      <c r="A352" s="336"/>
      <c r="B352" s="336"/>
      <c r="C352" s="336"/>
      <c r="D352" s="336"/>
      <c r="E352" s="336"/>
      <c r="F352" s="288"/>
    </row>
    <row r="353" spans="1:6" x14ac:dyDescent="0.2">
      <c r="A353" s="336"/>
      <c r="B353" s="336"/>
      <c r="C353" s="336"/>
      <c r="D353" s="336"/>
      <c r="E353" s="336"/>
      <c r="F353" s="288"/>
    </row>
    <row r="354" spans="1:6" x14ac:dyDescent="0.2">
      <c r="A354" s="336"/>
      <c r="B354" s="336"/>
      <c r="C354" s="336"/>
      <c r="D354" s="336"/>
      <c r="E354" s="336"/>
      <c r="F354" s="288"/>
    </row>
    <row r="355" spans="1:6" x14ac:dyDescent="0.2">
      <c r="A355" s="336"/>
      <c r="B355" s="336"/>
      <c r="C355" s="336"/>
      <c r="D355" s="336"/>
      <c r="E355" s="336"/>
      <c r="F355" s="288"/>
    </row>
    <row r="356" spans="1:6" x14ac:dyDescent="0.2">
      <c r="A356" s="336"/>
      <c r="B356" s="336"/>
      <c r="C356" s="336"/>
      <c r="D356" s="336"/>
      <c r="E356" s="336"/>
      <c r="F356" s="288"/>
    </row>
    <row r="357" spans="1:6" x14ac:dyDescent="0.2">
      <c r="A357" s="336"/>
      <c r="B357" s="336"/>
      <c r="C357" s="336"/>
      <c r="D357" s="336"/>
      <c r="E357" s="336"/>
      <c r="F357" s="288"/>
    </row>
    <row r="358" spans="1:6" x14ac:dyDescent="0.2">
      <c r="A358" s="336"/>
      <c r="B358" s="336"/>
      <c r="C358" s="336"/>
      <c r="D358" s="336"/>
      <c r="E358" s="336"/>
      <c r="F358" s="288"/>
    </row>
    <row r="359" spans="1:6" x14ac:dyDescent="0.2">
      <c r="A359" s="336"/>
      <c r="B359" s="336"/>
      <c r="C359" s="336"/>
      <c r="D359" s="336"/>
      <c r="E359" s="336"/>
      <c r="F359" s="288"/>
    </row>
    <row r="360" spans="1:6" x14ac:dyDescent="0.2">
      <c r="A360" s="336"/>
      <c r="B360" s="336"/>
      <c r="C360" s="336"/>
      <c r="D360" s="336"/>
      <c r="E360" s="336"/>
      <c r="F360" s="288"/>
    </row>
    <row r="361" spans="1:6" x14ac:dyDescent="0.2">
      <c r="A361" s="336"/>
      <c r="B361" s="336"/>
      <c r="C361" s="336"/>
      <c r="D361" s="336"/>
      <c r="E361" s="336"/>
      <c r="F361" s="288"/>
    </row>
    <row r="362" spans="1:6" x14ac:dyDescent="0.2">
      <c r="A362" s="336"/>
      <c r="B362" s="336"/>
      <c r="C362" s="336"/>
      <c r="D362" s="336"/>
      <c r="E362" s="336"/>
      <c r="F362" s="288"/>
    </row>
    <row r="363" spans="1:6" x14ac:dyDescent="0.2">
      <c r="A363" s="336"/>
      <c r="B363" s="336"/>
      <c r="C363" s="336"/>
      <c r="D363" s="336"/>
      <c r="E363" s="336"/>
      <c r="F363" s="288"/>
    </row>
    <row r="364" spans="1:6" x14ac:dyDescent="0.2">
      <c r="A364" s="336"/>
      <c r="B364" s="336"/>
      <c r="C364" s="336"/>
      <c r="D364" s="336"/>
      <c r="E364" s="336"/>
      <c r="F364" s="288"/>
    </row>
    <row r="365" spans="1:6" x14ac:dyDescent="0.2">
      <c r="A365" s="336"/>
      <c r="B365" s="336"/>
      <c r="C365" s="336"/>
      <c r="D365" s="336"/>
      <c r="E365" s="336"/>
      <c r="F365" s="288"/>
    </row>
    <row r="366" spans="1:6" x14ac:dyDescent="0.2">
      <c r="A366" s="336"/>
      <c r="B366" s="336"/>
      <c r="C366" s="336"/>
      <c r="D366" s="336"/>
      <c r="E366" s="336"/>
      <c r="F366" s="288"/>
    </row>
    <row r="367" spans="1:6" x14ac:dyDescent="0.2">
      <c r="A367" s="336"/>
      <c r="B367" s="336"/>
      <c r="C367" s="336"/>
      <c r="D367" s="336"/>
      <c r="E367" s="336"/>
      <c r="F367" s="288"/>
    </row>
    <row r="368" spans="1:6" x14ac:dyDescent="0.2">
      <c r="A368" s="336"/>
      <c r="B368" s="336"/>
      <c r="C368" s="336"/>
      <c r="D368" s="336"/>
      <c r="E368" s="336"/>
      <c r="F368" s="288"/>
    </row>
    <row r="369" spans="1:6" x14ac:dyDescent="0.2">
      <c r="A369" s="336"/>
      <c r="B369" s="336"/>
      <c r="C369" s="336"/>
      <c r="D369" s="336"/>
      <c r="E369" s="336"/>
      <c r="F369" s="288"/>
    </row>
    <row r="370" spans="1:6" x14ac:dyDescent="0.2">
      <c r="A370" s="336"/>
      <c r="B370" s="336"/>
      <c r="C370" s="336"/>
      <c r="D370" s="336"/>
      <c r="E370" s="336"/>
      <c r="F370" s="288"/>
    </row>
    <row r="371" spans="1:6" x14ac:dyDescent="0.2">
      <c r="A371" s="336"/>
      <c r="B371" s="336"/>
      <c r="C371" s="336"/>
      <c r="D371" s="336"/>
      <c r="E371" s="336"/>
      <c r="F371" s="288"/>
    </row>
    <row r="372" spans="1:6" x14ac:dyDescent="0.2">
      <c r="A372" s="336"/>
      <c r="B372" s="336"/>
      <c r="C372" s="336"/>
      <c r="D372" s="336"/>
      <c r="E372" s="336"/>
      <c r="F372" s="288"/>
    </row>
    <row r="373" spans="1:6" x14ac:dyDescent="0.2">
      <c r="A373" s="336"/>
      <c r="B373" s="336"/>
      <c r="C373" s="336"/>
      <c r="D373" s="336"/>
      <c r="E373" s="336"/>
      <c r="F373" s="288"/>
    </row>
    <row r="374" spans="1:6" x14ac:dyDescent="0.2">
      <c r="A374" s="336"/>
      <c r="B374" s="336"/>
      <c r="C374" s="336"/>
      <c r="D374" s="336"/>
      <c r="E374" s="336"/>
      <c r="F374" s="288"/>
    </row>
    <row r="375" spans="1:6" x14ac:dyDescent="0.2">
      <c r="A375" s="336"/>
      <c r="B375" s="336"/>
      <c r="C375" s="336"/>
      <c r="D375" s="336"/>
      <c r="E375" s="336"/>
      <c r="F375" s="288"/>
    </row>
    <row r="376" spans="1:6" x14ac:dyDescent="0.2">
      <c r="A376" s="336"/>
      <c r="B376" s="336"/>
      <c r="C376" s="336"/>
      <c r="D376" s="336"/>
      <c r="E376" s="336"/>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2021-12-08T17:12:07Z</dcterms:modified>
</cp:coreProperties>
</file>