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127022F2-6CB5-4792-9B62-D065FC472CA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 i="1" l="1"/>
  <c r="F9" i="1"/>
  <c r="F473" i="1"/>
  <c r="F469" i="1"/>
  <c r="H592" i="1"/>
  <c r="H209" i="1"/>
  <c r="F118" i="1"/>
  <c r="F5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G409" i="1" l="1"/>
  <c r="H646" i="1" s="1"/>
  <c r="E121" i="2"/>
  <c r="E13" i="13"/>
  <c r="C13" i="13" s="1"/>
  <c r="G477" i="1"/>
  <c r="E119" i="2"/>
  <c r="H409" i="1"/>
  <c r="H645" i="1" s="1"/>
  <c r="G339" i="1"/>
  <c r="G353" i="1" s="1"/>
  <c r="J258" i="1"/>
  <c r="J272" i="1" s="1"/>
  <c r="E123" i="2"/>
  <c r="E110" i="2"/>
  <c r="K339" i="1"/>
  <c r="K353" i="1" s="1"/>
  <c r="J656" i="1"/>
  <c r="J572" i="1"/>
  <c r="D50" i="2"/>
  <c r="E131" i="2"/>
  <c r="G553" i="1"/>
  <c r="H663" i="1"/>
  <c r="F258" i="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28" i="2" l="1"/>
  <c r="C81" i="2"/>
  <c r="H661" i="1"/>
  <c r="H665" i="1" s="1"/>
  <c r="H668" i="1" s="1"/>
  <c r="H194" i="1"/>
  <c r="G630" i="1" s="1"/>
  <c r="J630" i="1" s="1"/>
  <c r="H649" i="1"/>
  <c r="C141" i="2"/>
  <c r="C144" i="2"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<sst xmlns="http://schemas.openxmlformats.org/spreadsheetml/2006/main" count="6503" uniqueCount="1802">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</sst>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J37" sqref="J3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1777</v>
      </c>
      <c r="B2" s="126">
        <f>INDEX('School Tables'!$AH$3:$AH$208,MATCH('DOE25'!A2,'School Tables'!$AJ$3:$AJ$208,0))</f>
        <v>114</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65617.91+14376-3327.44</f>
        <v>76666.47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76666.47</v>
      </c>
      <c r="G19" s="41">
        <f>SUM(G9:G18)</f>
        <v>0</v>
      </c>
      <c r="H19" s="41">
        <f>SUM(H9:H18)</f>
        <v>0</v>
      </c>
      <c r="I19" s="41">
        <f>SUM(I9:I18)</f>
        <v>0</v>
      </c>
      <c r="J19" s="41">
        <f>SUM(J9:J18)</f>
        <v>0</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0</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65617.91+14376-3327.44</f>
        <v>76666.47</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76666.47</v>
      </c>
      <c r="G51" s="41">
        <f>SUM(G35:G50)</f>
        <v>0</v>
      </c>
      <c r="H51" s="41">
        <f>SUM(H35:H50)</f>
        <v>0</v>
      </c>
      <c r="I51" s="41">
        <f>SUM(I35:I50)</f>
        <v>0</v>
      </c>
      <c r="J51" s="41">
        <f>SUM(J35:J50)</f>
        <v>0</v>
      </c>
      <c r="K51" s="45" t="s">
        <v>288</v>
      </c>
      <c r="L51" s="45" t="s">
        <v>288</v>
      </c>
      <c r="N51" s="263"/>
    </row>
    <row r="52" spans="1:14" s="3" customFormat="1" ht="12.2" customHeight="1" thickTop="1" x14ac:dyDescent="0.15">
      <c r="A52" s="38" t="s">
        <v>455</v>
      </c>
      <c r="B52" s="39" t="s">
        <v>289</v>
      </c>
      <c r="C52" s="6">
        <v>37</v>
      </c>
      <c r="D52" s="39" t="s">
        <v>653</v>
      </c>
      <c r="E52" s="39"/>
      <c r="F52" s="41">
        <f>F51+F32</f>
        <v>76666.47</v>
      </c>
      <c r="G52" s="41">
        <f>G51+G32</f>
        <v>0</v>
      </c>
      <c r="H52" s="41">
        <f>H51+H32</f>
        <v>0</v>
      </c>
      <c r="I52" s="41">
        <f>I51+I32</f>
        <v>0</v>
      </c>
      <c r="J52" s="41">
        <f>J51+J32</f>
        <v>0</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-18361+3640</f>
        <v>-14721</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-14721</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0</v>
      </c>
      <c r="G111" s="41">
        <f>SUM(G96:G110)</f>
        <v>0</v>
      </c>
      <c r="H111" s="41">
        <f>SUM(H96:H110)</f>
        <v>0</v>
      </c>
      <c r="I111" s="41">
        <f>SUM(I96:I110)</f>
        <v>0</v>
      </c>
      <c r="J111" s="41">
        <f>SUM(J96:J110)</f>
        <v>0</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-14721</v>
      </c>
      <c r="G112" s="41">
        <f>G60+G111</f>
        <v>0</v>
      </c>
      <c r="H112" s="41">
        <f>H60+H79+H94+H111</f>
        <v>0</v>
      </c>
      <c r="I112" s="41">
        <f>I60+I111</f>
        <v>0</v>
      </c>
      <c r="J112" s="41">
        <f>J60+J111</f>
        <v>0</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783.32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f>18596+10736</f>
        <v>29332</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30115.32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30115.32</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15394.32</v>
      </c>
      <c r="G194" s="47">
        <f>G112+G140+G170+G193</f>
        <v>0</v>
      </c>
      <c r="H194" s="47">
        <f>H112+H140+H170+H193</f>
        <v>0</v>
      </c>
      <c r="I194" s="47">
        <f>I112+I140+I170+I193</f>
        <v>0</v>
      </c>
      <c r="J194" s="47">
        <f>J112+J140+J193</f>
        <v>0</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f>7856+3327.44</f>
        <v>11183.44</v>
      </c>
      <c r="I209" s="18"/>
      <c r="J209" s="18"/>
      <c r="K209" s="18"/>
      <c r="L209" s="19">
        <f t="shared" si="0"/>
        <v>11183.44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11183.44</v>
      </c>
      <c r="I212" s="41">
        <f t="shared" si="1"/>
        <v>0</v>
      </c>
      <c r="J212" s="41">
        <f t="shared" si="1"/>
        <v>0</v>
      </c>
      <c r="K212" s="41">
        <f t="shared" si="1"/>
        <v>0</v>
      </c>
      <c r="L212" s="41">
        <f t="shared" si="1"/>
        <v>11183.44</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11183.44</v>
      </c>
      <c r="I258" s="41">
        <f t="shared" si="8"/>
        <v>0</v>
      </c>
      <c r="J258" s="41">
        <f t="shared" si="8"/>
        <v>0</v>
      </c>
      <c r="K258" s="41">
        <f t="shared" si="8"/>
        <v>0</v>
      </c>
      <c r="L258" s="41">
        <f t="shared" si="8"/>
        <v>11183.44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11183.44</v>
      </c>
      <c r="I272" s="42">
        <f t="shared" si="11"/>
        <v>0</v>
      </c>
      <c r="J272" s="42">
        <f t="shared" si="11"/>
        <v>0</v>
      </c>
      <c r="K272" s="42">
        <f t="shared" si="11"/>
        <v>0</v>
      </c>
      <c r="L272" s="42">
        <f t="shared" si="11"/>
        <v>11183.44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72455.59</v>
      </c>
      <c r="G466" s="18"/>
      <c r="H466" s="18"/>
      <c r="I466" s="18"/>
      <c r="J466" s="18"/>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1018.32+14376</f>
        <v>15394.32</v>
      </c>
      <c r="G469" s="18"/>
      <c r="H469" s="18"/>
      <c r="I469" s="18"/>
      <c r="J469" s="18"/>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15394.32</v>
      </c>
      <c r="G471" s="53">
        <f>SUM(G469:G470)</f>
        <v>0</v>
      </c>
      <c r="H471" s="53">
        <f>SUM(H469:H470)</f>
        <v>0</v>
      </c>
      <c r="I471" s="53">
        <f>SUM(I469:I470)</f>
        <v>0</v>
      </c>
      <c r="J471" s="53">
        <f>SUM(J469:J470)</f>
        <v>0</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7856+3327.44</f>
        <v>11183.44</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11183.44</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76666.47</v>
      </c>
      <c r="G477" s="53">
        <f>(G466+G471)- G475</f>
        <v>0</v>
      </c>
      <c r="H477" s="53">
        <f>(H466+H471)- H475</f>
        <v>0</v>
      </c>
      <c r="I477" s="53">
        <f>(I466+I471)- I475</f>
        <v>0</v>
      </c>
      <c r="J477" s="53">
        <f>(J466+J471)- J475</f>
        <v>0</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0</v>
      </c>
      <c r="J525" s="108">
        <f t="shared" si="36"/>
        <v>0</v>
      </c>
      <c r="K525" s="108">
        <f t="shared" si="36"/>
        <v>0</v>
      </c>
      <c r="L525" s="89">
        <f t="shared" si="36"/>
        <v>0</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0</v>
      </c>
      <c r="I546" s="89">
        <f t="shared" si="41"/>
        <v>0</v>
      </c>
      <c r="J546" s="89">
        <f t="shared" si="41"/>
        <v>0</v>
      </c>
      <c r="K546" s="89">
        <f t="shared" si="41"/>
        <v>0</v>
      </c>
      <c r="L546" s="89">
        <f t="shared" si="41"/>
        <v>0</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0</v>
      </c>
      <c r="G553" s="89">
        <f t="shared" si="42"/>
        <v>0</v>
      </c>
      <c r="H553" s="89">
        <f t="shared" si="42"/>
        <v>0</v>
      </c>
      <c r="I553" s="89">
        <f t="shared" si="42"/>
        <v>0</v>
      </c>
      <c r="J553" s="89">
        <f t="shared" si="42"/>
        <v>0</v>
      </c>
      <c r="K553" s="89">
        <f t="shared" si="42"/>
        <v>0</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7856+3327.44</f>
        <v>11183.44</v>
      </c>
      <c r="I592" s="18"/>
      <c r="J592" s="18"/>
      <c r="K592" s="104">
        <f t="shared" ref="K592:K598" si="48">SUM(H592:J592)</f>
        <v>11183.44</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11183.44</v>
      </c>
      <c r="I599" s="108">
        <f>SUM(I592:I598)</f>
        <v>0</v>
      </c>
      <c r="J599" s="108">
        <f>SUM(J592:J598)</f>
        <v>0</v>
      </c>
      <c r="K599" s="108">
        <f>SUM(K592:K598)</f>
        <v>11183.44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76666.47</v>
      </c>
      <c r="H618" s="109">
        <f>SUM(F52)</f>
        <v>76666.47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76666.47</v>
      </c>
      <c r="H623" s="109">
        <f>F477</f>
        <v>76666.47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15394.32</v>
      </c>
      <c r="H628" s="104">
        <f>SUM(F469)</f>
        <v>15394.32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11183.44</v>
      </c>
      <c r="H633" s="104">
        <f>SUM(F473)</f>
        <v>11183.44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11183.44</v>
      </c>
      <c r="H648" s="104">
        <f>L209+L227+L245</f>
        <v>11183.44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11183.44</v>
      </c>
      <c r="H650" s="104">
        <f>H599</f>
        <v>11183.44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11183.44</v>
      </c>
      <c r="G661" s="19">
        <f>(L230+L310+L360)</f>
        <v>0</v>
      </c>
      <c r="H661" s="19">
        <f>(L248+L329+L361)</f>
        <v>0</v>
      </c>
      <c r="I661" s="19">
        <f>SUM(F661:H661)</f>
        <v>11183.44</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11183.44</v>
      </c>
      <c r="G663" s="19">
        <f>(L227+L307)-(J227+J307)</f>
        <v>0</v>
      </c>
      <c r="H663" s="19">
        <f>(L245+L326)-(J245+J326)</f>
        <v>0</v>
      </c>
      <c r="I663" s="19">
        <f>SUM(F663:H663)</f>
        <v>11183.44</v>
      </c>
      <c r="J663"/>
      <c r="K663" s="13"/>
      <c r="L663" s="13"/>
      <c r="M663" s="9"/>
    </row>
    <row r="664" spans="1:13" s="3" customFormat="1" ht="12.2" customHeight="1" x14ac:dyDescent="0.15">
      <c r="A664" s="197" t="s">
        <v>129</v>
      </c>
      <c r="B664" s="169"/>
      <c r="C664" s="169"/>
      <c r="D664" s="169"/>
      <c r="E664" s="169"/>
      <c r="F664" s="198">
        <f>SUM(F576:F588)+SUM(H603:H605)+SUM(L612)</f>
        <v>0</v>
      </c>
      <c r="G664" s="198">
        <f>SUM(G576:G588)+SUM(I603:I605)+L613</f>
        <v>0</v>
      </c>
      <c r="H664" s="198">
        <f>SUM(H576:H588)+SUM(J603:J605)+L614</f>
        <v>0</v>
      </c>
      <c r="I664" s="19">
        <f>SUM(F664:H664)</f>
        <v>0</v>
      </c>
      <c r="J664" s="13"/>
      <c r="K664" s="13"/>
      <c r="L664" s="13"/>
      <c r="M664" s="9"/>
    </row>
    <row r="665" spans="1:13" s="3" customFormat="1" ht="12.2" customHeight="1" x14ac:dyDescent="0.15">
      <c r="A665" s="1" t="s">
        <v>130</v>
      </c>
      <c r="F665" s="19">
        <f>F661-SUM(F662:F664)</f>
        <v>0</v>
      </c>
      <c r="G665" s="19">
        <f>G661-SUM(G662:G664)</f>
        <v>0</v>
      </c>
      <c r="H665" s="19">
        <f>H661-SUM(H662:H664)</f>
        <v>0</v>
      </c>
      <c r="I665" s="19">
        <f>I661-SUM(I662:I664)</f>
        <v>0</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Coos County School District</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Coos County School District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Coos County School District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0</v>
      </c>
      <c r="D5" s="20">
        <f>SUM('DOE25'!L198:L201)+SUM('DOE25'!L216:L219)+SUM('DOE25'!L234:L237)-F5-G5-H5</f>
        <v>0</v>
      </c>
      <c r="E5" s="242"/>
      <c r="F5" s="243"/>
      <c r="G5" s="53">
        <f>SUM('DOE25'!J198:J201)+SUM('DOE25'!J216:J219)+SUM('DOE25'!J234:J237)</f>
        <v>0</v>
      </c>
      <c r="H5" s="53">
        <f>SUM('DOE25'!K198:K201)+SUM('DOE25'!K216:K219)+SUM('DOE25'!K234:K237)</f>
        <v>0</v>
      </c>
      <c r="I5" s="255"/>
    </row>
    <row r="6" spans="1:9" x14ac:dyDescent="0.2">
      <c r="A6" s="32">
        <v>2100</v>
      </c>
      <c r="B6" t="s">
        <v>796</v>
      </c>
      <c r="C6" s="274">
        <f t="shared" si="0"/>
        <v>0</v>
      </c>
      <c r="D6" s="20">
        <f>'DOE25'!L203+'DOE25'!L221+'DOE25'!L239-F6-G6-H6</f>
        <v>0</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0</v>
      </c>
      <c r="D8" s="242"/>
      <c r="E8" s="20">
        <f>'DOE25'!L205+'DOE25'!L223+'DOE25'!L241-F8-G8-H8-D9-D11</f>
        <v>0</v>
      </c>
      <c r="F8" s="243"/>
      <c r="G8" s="53">
        <f>'DOE25'!J205+'DOE25'!J223+'DOE25'!J241</f>
        <v>0</v>
      </c>
      <c r="H8" s="53">
        <f>'DOE25'!K205+'DOE25'!K223+'DOE25'!K241</f>
        <v>0</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11183.44</v>
      </c>
      <c r="D15" s="20">
        <f>'DOE25'!L209+'DOE25'!L227+'DOE25'!L245-F15-G15-H15</f>
        <v>11183.44</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11183.44</v>
      </c>
      <c r="E33" s="244">
        <f t="shared" si="1"/>
        <v>0</v>
      </c>
      <c r="F33" s="244">
        <f t="shared" si="1"/>
        <v>0</v>
      </c>
      <c r="G33" s="244">
        <f t="shared" si="1"/>
        <v>0</v>
      </c>
      <c r="H33" s="244">
        <f t="shared" si="1"/>
        <v>0</v>
      </c>
      <c r="I33" s="244">
        <f t="shared" si="1"/>
        <v>0</v>
      </c>
    </row>
    <row r="35" spans="1:9" ht="12" thickBot="1" x14ac:dyDescent="0.25">
      <c r="B35" s="250" t="s">
        <v>831</v>
      </c>
      <c r="D35" s="251">
        <f>E33</f>
        <v>0</v>
      </c>
      <c r="E35" s="247"/>
      <c r="F35" s="328" t="s">
        <v>1617</v>
      </c>
      <c r="G35" s="329"/>
      <c r="H35" s="329"/>
      <c r="I35" s="329"/>
    </row>
    <row r="36" spans="1:9" ht="12" thickTop="1" x14ac:dyDescent="0.2">
      <c r="B36" t="s">
        <v>810</v>
      </c>
      <c r="D36" s="20">
        <f>D33</f>
        <v>11183.44</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Coos County School District</v>
      </c>
      <c r="B2" s="126">
        <f>'DOE25'!B2</f>
        <v>114</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11183.44</v>
      </c>
      <c r="G4" s="299">
        <f>'DOE25'!L212+'DOE25'!L291</f>
        <v>11183.44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11183.44</v>
      </c>
      <c r="E5" s="290"/>
      <c r="F5" s="303">
        <f>D5+E5</f>
        <v>11183.44</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11183.44</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0</v>
      </c>
      <c r="G36" s="299">
        <f>'DOE25'!L248+'DOE25'!L329</f>
        <v>0</v>
      </c>
      <c r="H36" s="340">
        <f>F36-G36</f>
        <v>0</v>
      </c>
      <c r="I36" s="383"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0</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C12" sqref="C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Coos County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76666.47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76666.47</v>
      </c>
      <c r="D18" s="41">
        <f>SUM(D8:D17)</f>
        <v>0</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76666.47</v>
      </c>
      <c r="D49" s="24" t="s">
        <v>288</v>
      </c>
      <c r="E49" s="24" t="s">
        <v>288</v>
      </c>
      <c r="F49" s="24" t="s">
        <v>288</v>
      </c>
      <c r="G49" s="24" t="s">
        <v>288</v>
      </c>
      <c r="H49" s="124"/>
      <c r="I49" s="124"/>
    </row>
    <row r="50" spans="1:9" ht="12.75" thickTop="1" thickBot="1" x14ac:dyDescent="0.25">
      <c r="A50" s="38" t="s">
        <v>884</v>
      </c>
      <c r="B50" s="48"/>
      <c r="C50" s="41">
        <f>SUM(C34:C49)</f>
        <v>76666.47</v>
      </c>
      <c r="D50" s="41">
        <f>SUM(D34:D49)</f>
        <v>0</v>
      </c>
      <c r="E50" s="41">
        <f>SUM(E34:E49)</f>
        <v>0</v>
      </c>
      <c r="F50" s="41">
        <f>SUM(F34:F49)</f>
        <v>0</v>
      </c>
      <c r="G50" s="41">
        <f>SUM(G34:G49)</f>
        <v>0</v>
      </c>
      <c r="H50" s="124"/>
      <c r="I50" s="124"/>
    </row>
    <row r="51" spans="1:9" ht="12" thickTop="1" x14ac:dyDescent="0.2">
      <c r="A51" s="38" t="s">
        <v>885</v>
      </c>
      <c r="B51" s="2"/>
      <c r="C51" s="41">
        <f>C50+C31</f>
        <v>76666.47</v>
      </c>
      <c r="D51" s="41">
        <f>D50+D31</f>
        <v>0</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-14721</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v>
      </c>
      <c r="D62" s="130">
        <f>SUM(D57:D61)</f>
        <v>0</v>
      </c>
      <c r="E62" s="130">
        <f>SUM(E57:E61)</f>
        <v>0</v>
      </c>
      <c r="F62" s="130">
        <f>SUM(F57:F61)</f>
        <v>0</v>
      </c>
      <c r="G62" s="130">
        <f>SUM(G57:G61)</f>
        <v>0</v>
      </c>
      <c r="H62"/>
      <c r="I62"/>
    </row>
    <row r="63" spans="1:9" ht="12" thickTop="1" x14ac:dyDescent="0.2">
      <c r="A63" s="29" t="s">
        <v>175</v>
      </c>
      <c r="B63" s="6"/>
      <c r="C63" s="22">
        <f>C56+C62</f>
        <v>-14721</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783.32</v>
      </c>
      <c r="D66" s="24" t="s">
        <v>288</v>
      </c>
      <c r="E66" s="24" t="s">
        <v>288</v>
      </c>
      <c r="F66" s="24" t="s">
        <v>288</v>
      </c>
      <c r="G66" s="24" t="s">
        <v>288</v>
      </c>
      <c r="H66"/>
      <c r="I66"/>
    </row>
    <row r="67" spans="1:9" x14ac:dyDescent="0.2">
      <c r="A67" s="1" t="s">
        <v>770</v>
      </c>
      <c r="B67" s="6">
        <v>3112</v>
      </c>
      <c r="C67" s="95">
        <f>'DOE25'!F118</f>
        <v>29332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30115.32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30115.32</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7" t="s">
        <v>747</v>
      </c>
      <c r="B88" s="325" t="s">
        <v>184</v>
      </c>
      <c r="C88" s="326">
        <f>SUM('DOE25'!F153:F162)</f>
        <v>0</v>
      </c>
      <c r="D88" s="326">
        <f>SUM('DOE25'!G153:G162)</f>
        <v>0</v>
      </c>
      <c r="E88" s="326">
        <f>SUM('DOE25'!H153:H162)</f>
        <v>0</v>
      </c>
      <c r="F88" s="326">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15394.32</v>
      </c>
      <c r="D104" s="86">
        <f>D63+D81+D91+D103</f>
        <v>0</v>
      </c>
      <c r="E104" s="86">
        <f>E63+E81+E91+E103</f>
        <v>0</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0</v>
      </c>
      <c r="D109" s="24" t="s">
        <v>288</v>
      </c>
      <c r="E109" s="95">
        <f>('DOE25'!L277)+('DOE25'!L296)+('DOE25'!L315)</f>
        <v>0</v>
      </c>
      <c r="F109" s="24" t="s">
        <v>288</v>
      </c>
      <c r="G109" s="24" t="s">
        <v>288</v>
      </c>
    </row>
    <row r="110" spans="1:7" x14ac:dyDescent="0.2">
      <c r="A110" t="s">
        <v>198</v>
      </c>
      <c r="B110" s="32" t="s">
        <v>199</v>
      </c>
      <c r="C110" s="95">
        <f>('DOE25'!L199)+('DOE25'!L217)+('DOE25'!L235)</f>
        <v>0</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0</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0</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11183.44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11183.44</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11183.44</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90A"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Coos County School District</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0</v>
      </c>
      <c r="D10" s="181">
        <f>ROUND((C10/$C$28)*100,1)</f>
        <v>0</v>
      </c>
    </row>
    <row r="11" spans="1:4" x14ac:dyDescent="0.2">
      <c r="A11">
        <v>1200</v>
      </c>
      <c r="B11" t="s">
        <v>703</v>
      </c>
      <c r="C11" s="178">
        <f>ROUND('DOE25'!L199+'DOE25'!L217+'DOE25'!L235+'DOE25'!L278+'DOE25'!L297+'DOE25'!L316,0)</f>
        <v>0</v>
      </c>
      <c r="D11" s="181">
        <f>ROUND((C11/$C$28)*100,1)</f>
        <v>0</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0</v>
      </c>
      <c r="D15" s="181">
        <f t="shared" ref="D15:D27" si="0">ROUND((C15/$C$28)*100,1)</f>
        <v>0</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0</v>
      </c>
      <c r="D17" s="181">
        <f t="shared" si="0"/>
        <v>0</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11183</v>
      </c>
      <c r="D21" s="181">
        <f t="shared" si="0"/>
        <v>100</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11183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11183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-14721</v>
      </c>
      <c r="D35" s="181">
        <f t="shared" ref="D35:D40" si="1">ROUND((C35/$C$41)*100,1)</f>
        <v>-95.6</v>
      </c>
    </row>
    <row r="36" spans="1:4" x14ac:dyDescent="0.2">
      <c r="B36" s="184" t="s">
        <v>739</v>
      </c>
      <c r="C36" s="178">
        <f>SUM('DOE25'!F112:J112)-SUM('DOE25'!G97:G110)+('DOE25'!F175+'DOE25'!F176+'DOE25'!I175+'DOE25'!I176)-C35</f>
        <v>0</v>
      </c>
      <c r="D36" s="181">
        <f t="shared" si="1"/>
        <v>0</v>
      </c>
    </row>
    <row r="37" spans="1:4" x14ac:dyDescent="0.2">
      <c r="A37" s="182" t="s">
        <v>835</v>
      </c>
      <c r="B37" s="184" t="s">
        <v>728</v>
      </c>
      <c r="C37" s="178">
        <f>ROUND('DOE25'!F117+'DOE25'!F118,0)</f>
        <v>30115</v>
      </c>
      <c r="D37" s="181">
        <f t="shared" si="1"/>
        <v>195.6</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0</v>
      </c>
      <c r="D39" s="181">
        <f t="shared" si="1"/>
        <v>0</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15394</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Coos County School District</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2022-06-03T13:02:42Z</cp:lastPrinted>
  <dcterms:created xsi:type="dcterms:W3CDTF">1997-12-04T19:04:30Z</dcterms:created>
  <dcterms:modified xsi:type="dcterms:W3CDTF">2022-12-07T14:04:45Z</dcterms:modified>
</cp:coreProperties>
</file>