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D625330E-21E0-44D2-8D87-6C6B0B41E77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76" i="1" l="1"/>
  <c r="G576" i="1"/>
  <c r="F576"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E120" i="2"/>
  <c r="E124"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H69" i="2" l="1"/>
  <c r="H101" i="2"/>
  <c r="H99" i="2"/>
  <c r="H79" i="2"/>
  <c r="H73" i="2"/>
  <c r="H23" i="2"/>
  <c r="H11" i="2"/>
  <c r="H36" i="2"/>
  <c r="H42" i="2"/>
  <c r="H48" i="2"/>
  <c r="G477" i="1"/>
  <c r="D144" i="2"/>
  <c r="H134" i="2"/>
  <c r="H97" i="2"/>
  <c r="H96" i="2"/>
  <c r="H93" i="2"/>
  <c r="H87" i="2"/>
  <c r="H80" i="2"/>
  <c r="H77" i="2"/>
  <c r="H61" i="2"/>
  <c r="H26" i="2"/>
  <c r="H12" i="2"/>
  <c r="E121" i="2"/>
  <c r="H30" i="2"/>
  <c r="H17" i="2"/>
  <c r="H8" i="2"/>
  <c r="H121" i="2"/>
  <c r="C12" i="10"/>
  <c r="I409" i="1"/>
  <c r="H102" i="2"/>
  <c r="H100" i="2"/>
  <c r="H98" i="2"/>
  <c r="H76" i="2"/>
  <c r="H58" i="2"/>
  <c r="H21" i="2"/>
  <c r="H15" i="2"/>
  <c r="H113" i="2"/>
  <c r="H38" i="2"/>
  <c r="H43" i="2"/>
  <c r="H44" i="2"/>
  <c r="H137" i="2"/>
  <c r="H89" i="2"/>
  <c r="H72" i="2"/>
  <c r="H35" i="2"/>
  <c r="H34" i="2"/>
  <c r="H13" i="2"/>
  <c r="H143" i="2"/>
  <c r="G663" i="1"/>
  <c r="H9" i="2"/>
  <c r="G62" i="2"/>
  <c r="H59" i="2"/>
  <c r="J652" i="1"/>
  <c r="C120" i="2"/>
  <c r="H120" i="2" s="1"/>
  <c r="D15" i="13"/>
  <c r="C15" i="13" s="1"/>
  <c r="D6" i="13"/>
  <c r="C6" i="13" s="1"/>
  <c r="A40" i="12"/>
  <c r="H22"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85" i="2" l="1"/>
  <c r="H62" i="2"/>
  <c r="C81" i="2"/>
  <c r="H81" i="2" s="1"/>
  <c r="H78" i="2"/>
  <c r="E115" i="2"/>
  <c r="H103" i="2"/>
  <c r="H109" i="2"/>
  <c r="H123" i="2"/>
  <c r="H114" i="2"/>
  <c r="L572" i="1"/>
  <c r="D51" i="2"/>
  <c r="H57" i="2"/>
  <c r="D128" i="2"/>
  <c r="D145" i="2" s="1"/>
  <c r="H127" i="2"/>
  <c r="H31" i="2"/>
  <c r="G24" i="14"/>
  <c r="H24" i="14" s="1"/>
  <c r="I24" i="14" s="1"/>
  <c r="I663" i="1"/>
  <c r="H16" i="2"/>
  <c r="H50" i="2"/>
  <c r="H118" i="2"/>
  <c r="F194" i="1"/>
  <c r="G628" i="1" s="1"/>
  <c r="J628" i="1" s="1"/>
  <c r="H18" i="2"/>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44" i="2" l="1"/>
  <c r="H144" i="2" s="1"/>
  <c r="H141" i="2"/>
  <c r="H51" i="2"/>
  <c r="H673" i="1"/>
  <c r="C6" i="10" s="1"/>
  <c r="C104" i="2"/>
  <c r="H104" i="2" s="1"/>
  <c r="H63" i="2"/>
  <c r="F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<sst xmlns="http://schemas.openxmlformats.org/spreadsheetml/2006/main" count="6529" uniqueCount="1802">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</sst>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selection activeCell="F670" sqref="F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1779</v>
      </c>
      <c r="B2" s="126">
        <f>INDEX('School Tables'!$AH$3:$AH$208,MATCH('DOE25'!A2,'School Tables'!$AJ$3:$AJ$208,0))</f>
        <v>147</v>
      </c>
      <c r="C2" s="126">
        <f>INDEX('School Tables'!$AI$3:$AI$208,MATCH('DOE25'!A2,'School Tables'!$AJ$3:$AJ$208,0))</f>
        <v>147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2088.5500000000002</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108685.88</v>
      </c>
      <c r="G10" s="18"/>
      <c r="H10" s="18"/>
      <c r="I10" s="18"/>
      <c r="J10" s="67">
        <f>SUM(I441)</f>
        <v>62332.74</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3036.49</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v>3203.14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113810.92000000001</v>
      </c>
      <c r="G19" s="41">
        <f>SUM(G9:G18)</f>
        <v>0</v>
      </c>
      <c r="H19" s="41">
        <f>SUM(H9:H18)</f>
        <v>3203.14</v>
      </c>
      <c r="I19" s="41">
        <f>SUM(I9:I18)</f>
        <v>0</v>
      </c>
      <c r="J19" s="41">
        <f>SUM(J9:J18)</f>
        <v>62332.74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3036.49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400</v>
      </c>
      <c r="G23" s="18"/>
      <c r="H23" s="18">
        <v>166.65</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3868.61</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4268.6100000000006</v>
      </c>
      <c r="G32" s="41">
        <f>SUM(G22:G31)</f>
        <v>0</v>
      </c>
      <c r="H32" s="41">
        <f>SUM(H22:H31)</f>
        <v>3203.14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34089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62332.74</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75453.31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109542.31</v>
      </c>
      <c r="G51" s="41">
        <f>SUM(G35:G50)</f>
        <v>0</v>
      </c>
      <c r="H51" s="41">
        <f>SUM(H35:H50)</f>
        <v>0</v>
      </c>
      <c r="I51" s="41">
        <f>SUM(I35:I50)</f>
        <v>0</v>
      </c>
      <c r="J51" s="41">
        <f>SUM(J35:J50)</f>
        <v>62332.74</v>
      </c>
      <c r="K51" s="45" t="s">
        <v>288</v>
      </c>
      <c r="L51" s="45" t="s">
        <v>288</v>
      </c>
      <c r="N51" s="263"/>
    </row>
    <row r="52" spans="1:14" s="3" customFormat="1" ht="12.2" customHeight="1" thickTop="1" x14ac:dyDescent="0.15">
      <c r="A52" s="38" t="s">
        <v>455</v>
      </c>
      <c r="B52" s="39" t="s">
        <v>289</v>
      </c>
      <c r="C52" s="6">
        <v>37</v>
      </c>
      <c r="D52" s="39" t="s">
        <v>653</v>
      </c>
      <c r="E52" s="39"/>
      <c r="F52" s="41">
        <f>F51+F32</f>
        <v>113810.92</v>
      </c>
      <c r="G52" s="41">
        <f>G51+G32</f>
        <v>0</v>
      </c>
      <c r="H52" s="41">
        <f>H51+H32</f>
        <v>3203.14</v>
      </c>
      <c r="I52" s="41">
        <f>I51+I32</f>
        <v>0</v>
      </c>
      <c r="J52" s="41">
        <f>J51+J32</f>
        <v>62332.74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618415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618415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575.82000000000005</v>
      </c>
      <c r="G96" s="18"/>
      <c r="H96" s="18"/>
      <c r="I96" s="18"/>
      <c r="J96" s="18">
        <v>3374.59</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575.82000000000005</v>
      </c>
      <c r="G111" s="41">
        <f>SUM(G96:G110)</f>
        <v>0</v>
      </c>
      <c r="H111" s="41">
        <f>SUM(H96:H110)</f>
        <v>0</v>
      </c>
      <c r="I111" s="41">
        <f>SUM(I96:I110)</f>
        <v>0</v>
      </c>
      <c r="J111" s="41">
        <f>SUM(J96:J110)</f>
        <v>3374.59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618990.81999999995</v>
      </c>
      <c r="G112" s="41">
        <f>G60+G111</f>
        <v>0</v>
      </c>
      <c r="H112" s="41">
        <f>H60+H79+H94+H111</f>
        <v>0</v>
      </c>
      <c r="I112" s="41">
        <f>I60+I111</f>
        <v>0</v>
      </c>
      <c r="J112" s="41">
        <f>J60+J111</f>
        <v>3374.59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97012.03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63365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160377.03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160377.03</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3891.01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3891.01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3891.01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779367.85</v>
      </c>
      <c r="G194" s="47">
        <f>G112+G140+G170+G193</f>
        <v>0</v>
      </c>
      <c r="H194" s="47">
        <f>H112+H140+H170+H193</f>
        <v>3891.01</v>
      </c>
      <c r="I194" s="47">
        <f>I112+I140+I170+I193</f>
        <v>0</v>
      </c>
      <c r="J194" s="47">
        <f>J112+J140+J193</f>
        <v>3374.59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162291.93</v>
      </c>
      <c r="I198" s="18"/>
      <c r="J198" s="18"/>
      <c r="K198" s="18"/>
      <c r="L198" s="19">
        <f>SUM(F198:K198)</f>
        <v>162291.93</v>
      </c>
      <c r="M198" s="8"/>
      <c r="N198" s="265"/>
    </row>
    <row r="199" spans="1:14" s="3" customFormat="1" ht="12.2" customHeight="1" x14ac:dyDescent="0.15">
      <c r="A199" s="1" t="s">
        <v>439</v>
      </c>
      <c r="B199" s="2" t="s">
        <v>341</v>
      </c>
      <c r="C199" s="2" t="s">
        <v>291</v>
      </c>
      <c r="D199" s="2" t="s">
        <v>431</v>
      </c>
      <c r="E199" s="6">
        <v>1200</v>
      </c>
      <c r="F199" s="18"/>
      <c r="G199" s="18"/>
      <c r="H199" s="18">
        <v>44626.63</v>
      </c>
      <c r="I199" s="18"/>
      <c r="J199" s="18"/>
      <c r="K199" s="18">
        <v>0</v>
      </c>
      <c r="L199" s="19">
        <f>SUM(F199:K199)</f>
        <v>44626.63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v>2135</v>
      </c>
      <c r="I201" s="18"/>
      <c r="J201" s="18"/>
      <c r="K201" s="18"/>
      <c r="L201" s="19">
        <f>SUM(F201:K201)</f>
        <v>2135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v>124283.73999999999</v>
      </c>
      <c r="I203" s="18">
        <v>0</v>
      </c>
      <c r="J203" s="18"/>
      <c r="K203" s="18">
        <v>0</v>
      </c>
      <c r="L203" s="19">
        <f t="shared" ref="L203:L209" si="0">SUM(F203:K203)</f>
        <v>124283.73999999999</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v>649.30448070035811</v>
      </c>
      <c r="G205" s="18">
        <v>178.14038201352963</v>
      </c>
      <c r="H205" s="18">
        <v>21731.452311977715</v>
      </c>
      <c r="I205" s="18">
        <v>0</v>
      </c>
      <c r="J205" s="18"/>
      <c r="K205" s="18">
        <v>739.4127337843214</v>
      </c>
      <c r="L205" s="19">
        <f t="shared" si="0"/>
        <v>23298.309908475923</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63965.096641464377</v>
      </c>
      <c r="I209" s="18">
        <v>4090.9200477516915</v>
      </c>
      <c r="J209" s="18"/>
      <c r="K209" s="18"/>
      <c r="L209" s="19">
        <f t="shared" si="0"/>
        <v>68056.016689216063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649.30448070035811</v>
      </c>
      <c r="G212" s="41">
        <f t="shared" si="1"/>
        <v>178.14038201352963</v>
      </c>
      <c r="H212" s="41">
        <f t="shared" si="1"/>
        <v>419033.84895344207</v>
      </c>
      <c r="I212" s="41">
        <f t="shared" si="1"/>
        <v>4090.9200477516915</v>
      </c>
      <c r="J212" s="41">
        <f t="shared" si="1"/>
        <v>0</v>
      </c>
      <c r="K212" s="41">
        <f t="shared" si="1"/>
        <v>739.4127337843214</v>
      </c>
      <c r="L212" s="41">
        <f t="shared" si="1"/>
        <v>424691.62659769197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59482.48</v>
      </c>
      <c r="I216" s="18"/>
      <c r="J216" s="18"/>
      <c r="K216" s="18"/>
      <c r="L216" s="19">
        <f>SUM(F216:K216)</f>
        <v>59482.48</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v>5.6</v>
      </c>
      <c r="I221" s="18"/>
      <c r="J221" s="18"/>
      <c r="K221" s="18"/>
      <c r="L221" s="19">
        <f t="shared" ref="L221:L227" si="2">SUM(F221:K221)</f>
        <v>5.6</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v>231.48109828889773</v>
      </c>
      <c r="G223" s="18">
        <v>63.508157580580985</v>
      </c>
      <c r="H223" s="18">
        <v>7747.3983286908078</v>
      </c>
      <c r="I223" s="18">
        <v>0</v>
      </c>
      <c r="J223" s="18"/>
      <c r="K223" s="18">
        <v>263.6052526860326</v>
      </c>
      <c r="L223" s="19">
        <f t="shared" si="2"/>
        <v>8305.9928372463201</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19093.82411460406</v>
      </c>
      <c r="I227" s="18">
        <v>1458.4385196975729</v>
      </c>
      <c r="J227" s="18"/>
      <c r="K227" s="18"/>
      <c r="L227" s="19">
        <f t="shared" si="2"/>
        <v>20552.262634301635</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231.48109828889773</v>
      </c>
      <c r="G230" s="41">
        <f>SUM(G216:G229)</f>
        <v>63.508157580580985</v>
      </c>
      <c r="H230" s="41">
        <f>SUM(H216:H229)</f>
        <v>86329.302443294873</v>
      </c>
      <c r="I230" s="41">
        <f>SUM(I216:I229)</f>
        <v>1458.4385196975729</v>
      </c>
      <c r="J230" s="41">
        <f>SUM(J216:J229)</f>
        <v>0</v>
      </c>
      <c r="K230" s="41">
        <f t="shared" si="3"/>
        <v>263.6052526860326</v>
      </c>
      <c r="L230" s="41">
        <f t="shared" si="3"/>
        <v>88346.335471547951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162009</v>
      </c>
      <c r="I234" s="18"/>
      <c r="J234" s="18"/>
      <c r="K234" s="18"/>
      <c r="L234" s="19">
        <f>SUM(F234:K234)</f>
        <v>162009</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573.49442101074408</v>
      </c>
      <c r="G241" s="18">
        <v>157.34146040588939</v>
      </c>
      <c r="H241" s="18">
        <v>19194.179359331476</v>
      </c>
      <c r="I241" s="18">
        <v>0</v>
      </c>
      <c r="J241" s="18"/>
      <c r="K241" s="18">
        <v>653.08201352964579</v>
      </c>
      <c r="L241" s="19">
        <f t="shared" si="4"/>
        <v>20578.097254277756</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47304.949243931558</v>
      </c>
      <c r="I245" s="18">
        <v>3613.2814325507366</v>
      </c>
      <c r="J245" s="18"/>
      <c r="K245" s="18"/>
      <c r="L245" s="19">
        <f t="shared" si="4"/>
        <v>50918.230676482293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573.49442101074408</v>
      </c>
      <c r="G248" s="41">
        <f t="shared" si="5"/>
        <v>157.34146040588939</v>
      </c>
      <c r="H248" s="41">
        <f t="shared" si="5"/>
        <v>228508.12860326303</v>
      </c>
      <c r="I248" s="41">
        <f t="shared" si="5"/>
        <v>3613.2814325507366</v>
      </c>
      <c r="J248" s="41">
        <f t="shared" si="5"/>
        <v>0</v>
      </c>
      <c r="K248" s="41">
        <f t="shared" si="5"/>
        <v>653.08201352964579</v>
      </c>
      <c r="L248" s="41">
        <f t="shared" si="5"/>
        <v>233505.32793076005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1454.2799999999997</v>
      </c>
      <c r="G258" s="41">
        <f t="shared" si="8"/>
        <v>398.99</v>
      </c>
      <c r="H258" s="41">
        <f t="shared" si="8"/>
        <v>733871.28</v>
      </c>
      <c r="I258" s="41">
        <f t="shared" si="8"/>
        <v>9162.6400000000012</v>
      </c>
      <c r="J258" s="41">
        <f t="shared" si="8"/>
        <v>0</v>
      </c>
      <c r="K258" s="41">
        <f t="shared" si="8"/>
        <v>1656.1</v>
      </c>
      <c r="L258" s="41">
        <f t="shared" si="8"/>
        <v>746543.29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1454.2799999999997</v>
      </c>
      <c r="G272" s="42">
        <f t="shared" si="11"/>
        <v>398.99</v>
      </c>
      <c r="H272" s="42">
        <f t="shared" si="11"/>
        <v>733871.28</v>
      </c>
      <c r="I272" s="42">
        <f t="shared" si="11"/>
        <v>9162.6400000000012</v>
      </c>
      <c r="J272" s="42">
        <f t="shared" si="11"/>
        <v>0</v>
      </c>
      <c r="K272" s="42">
        <f t="shared" si="11"/>
        <v>1656.1</v>
      </c>
      <c r="L272" s="42">
        <f t="shared" si="11"/>
        <v>746543.29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3303.96</v>
      </c>
      <c r="I282" s="18"/>
      <c r="J282" s="18"/>
      <c r="K282" s="18"/>
      <c r="L282" s="19">
        <f t="shared" ref="L282:L288" si="12">SUM(F282:K282)</f>
        <v>3303.96</v>
      </c>
      <c r="M282" s="8"/>
      <c r="N282" s="265"/>
    </row>
    <row r="283" spans="1:14" s="3" customFormat="1" ht="12.2" customHeight="1" x14ac:dyDescent="0.15">
      <c r="A283" s="1" t="s">
        <v>443</v>
      </c>
      <c r="B283" s="2" t="s">
        <v>357</v>
      </c>
      <c r="C283" s="2" t="s">
        <v>295</v>
      </c>
      <c r="D283" s="2" t="s">
        <v>431</v>
      </c>
      <c r="E283" s="6">
        <v>2200</v>
      </c>
      <c r="F283" s="18"/>
      <c r="G283" s="18"/>
      <c r="H283" s="18">
        <v>375</v>
      </c>
      <c r="I283" s="18"/>
      <c r="J283" s="18"/>
      <c r="K283" s="18"/>
      <c r="L283" s="19">
        <f t="shared" si="12"/>
        <v>375</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3678.96</v>
      </c>
      <c r="I291" s="42">
        <f t="shared" si="13"/>
        <v>0</v>
      </c>
      <c r="J291" s="42">
        <f t="shared" si="13"/>
        <v>0</v>
      </c>
      <c r="K291" s="42">
        <f t="shared" si="13"/>
        <v>0</v>
      </c>
      <c r="L291" s="41">
        <f t="shared" si="13"/>
        <v>3678.96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3678.96</v>
      </c>
      <c r="I339" s="41">
        <f t="shared" si="20"/>
        <v>0</v>
      </c>
      <c r="J339" s="41">
        <f t="shared" si="20"/>
        <v>0</v>
      </c>
      <c r="K339" s="41">
        <f t="shared" si="20"/>
        <v>0</v>
      </c>
      <c r="L339" s="41">
        <f t="shared" si="20"/>
        <v>3678.96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212.05</v>
      </c>
      <c r="L351" s="19">
        <f t="shared" si="21"/>
        <v>212.05</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212.05</v>
      </c>
      <c r="L352" s="41">
        <f>SUM(L342:L351)</f>
        <v>212.05</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3678.96</v>
      </c>
      <c r="I353" s="41">
        <f>I339</f>
        <v>0</v>
      </c>
      <c r="J353" s="41">
        <f>J339</f>
        <v>0</v>
      </c>
      <c r="K353" s="47">
        <f>K339+K352</f>
        <v>212.05</v>
      </c>
      <c r="L353" s="41">
        <f>L339+L352</f>
        <v>3891.01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v>3374.59</v>
      </c>
      <c r="I399" s="18"/>
      <c r="J399" s="24" t="s">
        <v>288</v>
      </c>
      <c r="K399" s="24" t="s">
        <v>288</v>
      </c>
      <c r="L399" s="56">
        <f t="shared" si="26"/>
        <v>3374.59</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3374.59</v>
      </c>
      <c r="I402" s="47">
        <f>SUM(I396:I401)</f>
        <v>0</v>
      </c>
      <c r="J402" s="45" t="s">
        <v>288</v>
      </c>
      <c r="K402" s="45" t="s">
        <v>288</v>
      </c>
      <c r="L402" s="47">
        <f>SUM(L396:L401)</f>
        <v>3374.59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3374.59</v>
      </c>
      <c r="I409" s="47">
        <f>I394+I402+I408</f>
        <v>0</v>
      </c>
      <c r="J409" s="24" t="s">
        <v>288</v>
      </c>
      <c r="K409" s="24" t="s">
        <v>288</v>
      </c>
      <c r="L409" s="47">
        <f>L394+L402+L408</f>
        <v>3374.59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62332.74</v>
      </c>
      <c r="H441" s="18"/>
      <c r="I441" s="56">
        <f t="shared" si="33"/>
        <v>62332.74</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62332.74</v>
      </c>
      <c r="H447" s="13">
        <f>SUM(H440:H446)</f>
        <v>0</v>
      </c>
      <c r="I447" s="13">
        <f>SUM(I440:I446)</f>
        <v>62332.74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62332.74</v>
      </c>
      <c r="H460" s="18"/>
      <c r="I460" s="56">
        <f t="shared" si="34"/>
        <v>62332.74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62332.74</v>
      </c>
      <c r="H461" s="83">
        <f>SUM(H455:H460)</f>
        <v>0</v>
      </c>
      <c r="I461" s="83">
        <f>SUM(I455:I460)</f>
        <v>62332.74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62332.74</v>
      </c>
      <c r="H462" s="42">
        <f>H453+H461</f>
        <v>0</v>
      </c>
      <c r="I462" s="42">
        <f>I453+I461</f>
        <v>62332.74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76717.75</v>
      </c>
      <c r="G466" s="18"/>
      <c r="H466" s="18">
        <v>0</v>
      </c>
      <c r="I466" s="18"/>
      <c r="J466" s="18">
        <v>58958.15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779367.85</v>
      </c>
      <c r="G469" s="18"/>
      <c r="H469" s="18">
        <v>3891.01</v>
      </c>
      <c r="I469" s="18"/>
      <c r="J469" s="18">
        <v>3374.59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779367.85</v>
      </c>
      <c r="G471" s="53">
        <f>SUM(G469:G470)</f>
        <v>0</v>
      </c>
      <c r="H471" s="53">
        <f>SUM(H469:H470)</f>
        <v>3891.01</v>
      </c>
      <c r="I471" s="53">
        <f>SUM(I469:I470)</f>
        <v>0</v>
      </c>
      <c r="J471" s="53">
        <f>SUM(J469:J470)</f>
        <v>3374.59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746543.29</v>
      </c>
      <c r="G473" s="18"/>
      <c r="H473" s="18">
        <v>3891.01</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746543.29</v>
      </c>
      <c r="G475" s="53">
        <f>SUM(G473:G474)</f>
        <v>0</v>
      </c>
      <c r="H475" s="53">
        <f>SUM(H473:H474)</f>
        <v>3891.01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109542.30999999994</v>
      </c>
      <c r="G477" s="53">
        <f>(G466+G471)- G475</f>
        <v>0</v>
      </c>
      <c r="H477" s="53">
        <f>(H466+H471)- H475</f>
        <v>0</v>
      </c>
      <c r="I477" s="53">
        <f>(I466+I471)- I475</f>
        <v>0</v>
      </c>
      <c r="J477" s="53">
        <f>(J466+J471)- J475</f>
        <v>62332.740000000005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v>46761.63</v>
      </c>
      <c r="I522" s="18"/>
      <c r="J522" s="18"/>
      <c r="K522" s="18"/>
      <c r="L522" s="88">
        <f>SUM(F522:K522)</f>
        <v>46761.63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46761.63</v>
      </c>
      <c r="I525" s="108">
        <f t="shared" si="36"/>
        <v>0</v>
      </c>
      <c r="J525" s="108">
        <f t="shared" si="36"/>
        <v>0</v>
      </c>
      <c r="K525" s="108">
        <f t="shared" si="36"/>
        <v>0</v>
      </c>
      <c r="L525" s="89">
        <f t="shared" si="36"/>
        <v>46761.63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127808.62</v>
      </c>
      <c r="I527" s="18">
        <v>159.68</v>
      </c>
      <c r="J527" s="18"/>
      <c r="K527" s="18"/>
      <c r="L527" s="88">
        <f>SUM(F527:K527)</f>
        <v>127968.29999999999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127808.62</v>
      </c>
      <c r="I530" s="89">
        <f t="shared" si="37"/>
        <v>159.68</v>
      </c>
      <c r="J530" s="89">
        <f t="shared" si="37"/>
        <v>0</v>
      </c>
      <c r="K530" s="89">
        <f t="shared" si="37"/>
        <v>0</v>
      </c>
      <c r="L530" s="89">
        <f t="shared" si="37"/>
        <v>127968.29999999999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5457.76</v>
      </c>
      <c r="I532" s="18"/>
      <c r="J532" s="18"/>
      <c r="K532" s="18"/>
      <c r="L532" s="88">
        <f>SUM(F532:K532)</f>
        <v>5457.76</v>
      </c>
      <c r="M532" s="8"/>
      <c r="N532" s="265"/>
    </row>
    <row r="533" spans="1:14" s="3" customFormat="1" ht="12.2" customHeight="1" x14ac:dyDescent="0.15">
      <c r="A533" s="22" t="s">
        <v>634</v>
      </c>
      <c r="B533" s="105">
        <v>21</v>
      </c>
      <c r="C533" s="105">
        <v>10</v>
      </c>
      <c r="D533" s="2" t="s">
        <v>432</v>
      </c>
      <c r="E533" s="105"/>
      <c r="F533" s="18"/>
      <c r="G533" s="18"/>
      <c r="H533" s="18">
        <v>1819.25</v>
      </c>
      <c r="I533" s="18"/>
      <c r="J533" s="18"/>
      <c r="K533" s="18"/>
      <c r="L533" s="88">
        <f>SUM(F533:K533)</f>
        <v>1819.25</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7277.01</v>
      </c>
      <c r="I535" s="89">
        <f t="shared" si="38"/>
        <v>0</v>
      </c>
      <c r="J535" s="89">
        <f t="shared" si="38"/>
        <v>0</v>
      </c>
      <c r="K535" s="89">
        <f t="shared" si="38"/>
        <v>0</v>
      </c>
      <c r="L535" s="89">
        <f t="shared" si="38"/>
        <v>7277.01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10406.92</v>
      </c>
      <c r="I542" s="18"/>
      <c r="J542" s="18"/>
      <c r="K542" s="18"/>
      <c r="L542" s="88">
        <f>SUM(F542:K542)</f>
        <v>10406.92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10406.92</v>
      </c>
      <c r="I545" s="192">
        <f t="shared" si="40"/>
        <v>0</v>
      </c>
      <c r="J545" s="192">
        <f t="shared" si="40"/>
        <v>0</v>
      </c>
      <c r="K545" s="192">
        <f t="shared" si="40"/>
        <v>0</v>
      </c>
      <c r="L545" s="192">
        <f t="shared" si="40"/>
        <v>10406.92</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192254.18000000002</v>
      </c>
      <c r="I546" s="89">
        <f t="shared" si="41"/>
        <v>159.68</v>
      </c>
      <c r="J546" s="89">
        <f t="shared" si="41"/>
        <v>0</v>
      </c>
      <c r="K546" s="89">
        <f t="shared" si="41"/>
        <v>0</v>
      </c>
      <c r="L546" s="89">
        <f t="shared" si="41"/>
        <v>192413.86000000002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46761.63</v>
      </c>
      <c r="G550" s="87">
        <f>L527</f>
        <v>127968.29999999999</v>
      </c>
      <c r="H550" s="87">
        <f>L532</f>
        <v>5457.76</v>
      </c>
      <c r="I550" s="87">
        <f>L537</f>
        <v>0</v>
      </c>
      <c r="J550" s="87">
        <f>L542</f>
        <v>10406.92</v>
      </c>
      <c r="K550" s="87">
        <f>SUM(F550:J550)</f>
        <v>190594.61000000002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1819.25</v>
      </c>
      <c r="I551" s="87">
        <f>L538</f>
        <v>0</v>
      </c>
      <c r="J551" s="87">
        <f>L543</f>
        <v>0</v>
      </c>
      <c r="K551" s="87">
        <f>SUM(F551:J551)</f>
        <v>1819.25</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46761.63</v>
      </c>
      <c r="G553" s="89">
        <f t="shared" si="42"/>
        <v>127968.29999999999</v>
      </c>
      <c r="H553" s="89">
        <f t="shared" si="42"/>
        <v>7277.01</v>
      </c>
      <c r="I553" s="89">
        <f t="shared" si="42"/>
        <v>0</v>
      </c>
      <c r="J553" s="89">
        <f t="shared" si="42"/>
        <v>10406.92</v>
      </c>
      <c r="K553" s="89">
        <f t="shared" si="42"/>
        <v>192413.86000000002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f>161891.93+400</f>
        <v>162291.93</v>
      </c>
      <c r="G576" s="18">
        <f>59482.48</f>
        <v>59482.48</v>
      </c>
      <c r="H576" s="18">
        <f>162009</f>
        <v>162009</v>
      </c>
      <c r="I576" s="87">
        <f>SUM(F576:H576)</f>
        <v>383783.41000000003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57649.1</v>
      </c>
      <c r="I592" s="18">
        <v>20552.259999999998</v>
      </c>
      <c r="J592" s="18">
        <v>50918.23</v>
      </c>
      <c r="K592" s="104">
        <f t="shared" ref="K592:K598" si="48">SUM(H592:J592)</f>
        <v>129119.59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10406.92</v>
      </c>
      <c r="I593" s="18"/>
      <c r="J593" s="18"/>
      <c r="K593" s="104">
        <f t="shared" si="48"/>
        <v>10406.92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68056.02</v>
      </c>
      <c r="I599" s="108">
        <f>SUM(I592:I598)</f>
        <v>20552.259999999998</v>
      </c>
      <c r="J599" s="108">
        <f>SUM(J592:J598)</f>
        <v>50918.23</v>
      </c>
      <c r="K599" s="108">
        <f>SUM(K592:K598)</f>
        <v>139526.51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v>2135</v>
      </c>
      <c r="I612" s="18"/>
      <c r="J612" s="18"/>
      <c r="K612" s="18"/>
      <c r="L612" s="88">
        <f>SUM(F612:K612)</f>
        <v>2135</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2135</v>
      </c>
      <c r="I615" s="108">
        <f t="shared" si="49"/>
        <v>0</v>
      </c>
      <c r="J615" s="108">
        <f t="shared" si="49"/>
        <v>0</v>
      </c>
      <c r="K615" s="108">
        <f t="shared" si="49"/>
        <v>0</v>
      </c>
      <c r="L615" s="89">
        <f t="shared" si="49"/>
        <v>2135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113810.92000000001</v>
      </c>
      <c r="H618" s="109">
        <f>SUM(F52)</f>
        <v>113810.92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3203.14</v>
      </c>
      <c r="H620" s="109">
        <f>SUM(H52)</f>
        <v>3203.14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62332.74</v>
      </c>
      <c r="H622" s="109">
        <f>SUM(J52)</f>
        <v>62332.74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109542.31</v>
      </c>
      <c r="H623" s="109">
        <f>F477</f>
        <v>109542.30999999994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62332.74</v>
      </c>
      <c r="H627" s="109">
        <f>J477</f>
        <v>62332.740000000005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779367.85</v>
      </c>
      <c r="H628" s="104">
        <f>SUM(F469)</f>
        <v>779367.85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3891.01</v>
      </c>
      <c r="H630" s="104">
        <f>SUM(H469)</f>
        <v>3891.01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3374.59</v>
      </c>
      <c r="H632" s="104">
        <f>SUM(J469)</f>
        <v>3374.59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746543.29</v>
      </c>
      <c r="H633" s="104">
        <f>SUM(F473)</f>
        <v>746543.29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3891.01</v>
      </c>
      <c r="H634" s="104">
        <f>SUM(H473)</f>
        <v>3891.01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3374.59</v>
      </c>
      <c r="H638" s="164">
        <f>SUM(J469)</f>
        <v>3374.59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62332.74</v>
      </c>
      <c r="H641" s="104">
        <f>SUM(G462)</f>
        <v>62332.74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62332.74</v>
      </c>
      <c r="H643" s="104">
        <f>SUM(I462)</f>
        <v>62332.74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3374.59</v>
      </c>
      <c r="H645" s="104">
        <f>H409</f>
        <v>3374.59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3374.59</v>
      </c>
      <c r="H647" s="104">
        <f>L409</f>
        <v>3374.59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139526.51</v>
      </c>
      <c r="H648" s="104">
        <f>L209+L227+L245</f>
        <v>139526.50999999998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68056.016689216063</v>
      </c>
      <c r="H650" s="104">
        <f>H599</f>
        <v>68056.02</v>
      </c>
      <c r="I650" s="140" t="s">
        <v>388</v>
      </c>
      <c r="J650" s="109">
        <f t="shared" si="50"/>
        <v>-3.3107839408330619E-3</v>
      </c>
      <c r="K650" s="85"/>
      <c r="L650" s="88"/>
      <c r="M650" s="8"/>
    </row>
    <row r="651" spans="1:13" s="3" customFormat="1" ht="12.2" customHeight="1" x14ac:dyDescent="0.15">
      <c r="A651" s="22"/>
      <c r="B651" s="105"/>
      <c r="C651" s="105"/>
      <c r="D651" s="105"/>
      <c r="E651" s="105"/>
      <c r="F651" s="120" t="s">
        <v>392</v>
      </c>
      <c r="G651" s="109">
        <f>L227</f>
        <v>20552.262634301635</v>
      </c>
      <c r="H651" s="104">
        <f>I599</f>
        <v>20552.259999999998</v>
      </c>
      <c r="I651" s="140" t="s">
        <v>389</v>
      </c>
      <c r="J651" s="109">
        <f t="shared" si="50"/>
        <v>2.6343016361352056E-3</v>
      </c>
      <c r="K651" s="85"/>
      <c r="L651" s="88"/>
      <c r="M651" s="8"/>
    </row>
    <row r="652" spans="1:13" s="3" customFormat="1" ht="12.2" customHeight="1" x14ac:dyDescent="0.15">
      <c r="A652" s="22"/>
      <c r="B652" s="105"/>
      <c r="C652" s="105"/>
      <c r="D652" s="105"/>
      <c r="E652" s="105"/>
      <c r="F652" s="120" t="s">
        <v>393</v>
      </c>
      <c r="G652" s="109">
        <f>L245</f>
        <v>50918.230676482293</v>
      </c>
      <c r="H652" s="104">
        <f>J599</f>
        <v>50918.23</v>
      </c>
      <c r="I652" s="140" t="s">
        <v>390</v>
      </c>
      <c r="J652" s="109">
        <f t="shared" si="50"/>
        <v>6.7648229014594108E-4</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428370.58659769199</v>
      </c>
      <c r="G661" s="19">
        <f>(L230+L310+L360)</f>
        <v>88346.335471547951</v>
      </c>
      <c r="H661" s="19">
        <f>(L248+L329+L361)</f>
        <v>233505.32793076005</v>
      </c>
      <c r="I661" s="19">
        <f>SUM(F661:H661)</f>
        <v>750222.25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68056.016689216063</v>
      </c>
      <c r="G663" s="19">
        <f>(L227+L307)-(J227+J307)</f>
        <v>20552.262634301635</v>
      </c>
      <c r="H663" s="19">
        <f>(L245+L326)-(J245+J326)</f>
        <v>50918.230676482293</v>
      </c>
      <c r="I663" s="19">
        <f>SUM(F663:H663)</f>
        <v>139526.50999999998</v>
      </c>
      <c r="J663"/>
      <c r="K663" s="13"/>
      <c r="L663" s="13"/>
      <c r="M663" s="9"/>
    </row>
    <row r="664" spans="1:13" s="3" customFormat="1" ht="12.2" customHeight="1" x14ac:dyDescent="0.15">
      <c r="A664" s="197" t="s">
        <v>129</v>
      </c>
      <c r="B664" s="169"/>
      <c r="C664" s="169"/>
      <c r="D664" s="169"/>
      <c r="E664" s="169"/>
      <c r="F664" s="198">
        <f>SUM(F576:F588)+SUM(H603:H605)+SUM(L612)</f>
        <v>164426.93</v>
      </c>
      <c r="G664" s="198">
        <f>SUM(G576:G588)+SUM(I603:I605)+L613</f>
        <v>59482.48</v>
      </c>
      <c r="H664" s="198">
        <f>SUM(H576:H588)+SUM(J603:J605)+L614</f>
        <v>162009</v>
      </c>
      <c r="I664" s="19">
        <f>SUM(F664:H664)</f>
        <v>385918.41000000003</v>
      </c>
      <c r="J664" s="13"/>
      <c r="K664" s="13"/>
      <c r="L664" s="13"/>
      <c r="M664" s="9"/>
    </row>
    <row r="665" spans="1:13" s="3" customFormat="1" ht="12.2" customHeight="1" x14ac:dyDescent="0.15">
      <c r="A665" s="1" t="s">
        <v>130</v>
      </c>
      <c r="F665" s="19">
        <f>F661-SUM(F662:F664)</f>
        <v>195887.63990847592</v>
      </c>
      <c r="G665" s="19">
        <f>G661-SUM(G662:G664)</f>
        <v>8311.5928372463095</v>
      </c>
      <c r="H665" s="19">
        <f>H661-SUM(H662:H664)</f>
        <v>20578.09725427776</v>
      </c>
      <c r="I665" s="19">
        <f>I661-SUM(I662:I664)</f>
        <v>224777.32999999996</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-195887.64</v>
      </c>
      <c r="G670" s="18">
        <v>-8311.59</v>
      </c>
      <c r="H670" s="18">
        <v>-20578.099999999999</v>
      </c>
      <c r="I670" s="19">
        <f>SUM(F670:H670)</f>
        <v>-224777.33000000002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Dummer</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Dummer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H44" sqref="H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Dummer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430545.04</v>
      </c>
      <c r="D5" s="20">
        <f>SUM('DOE25'!L198:L201)+SUM('DOE25'!L216:L219)+SUM('DOE25'!L234:L237)-F5-G5-H5</f>
        <v>430545.04</v>
      </c>
      <c r="E5" s="242"/>
      <c r="F5" s="243"/>
      <c r="G5" s="53">
        <f>SUM('DOE25'!J198:J201)+SUM('DOE25'!J216:J219)+SUM('DOE25'!J234:J237)</f>
        <v>0</v>
      </c>
      <c r="H5" s="53">
        <f>SUM('DOE25'!K198:K201)+SUM('DOE25'!K216:K219)+SUM('DOE25'!K234:K237)</f>
        <v>0</v>
      </c>
      <c r="I5" s="255"/>
    </row>
    <row r="6" spans="1:9" x14ac:dyDescent="0.2">
      <c r="A6" s="32">
        <v>2100</v>
      </c>
      <c r="B6" t="s">
        <v>796</v>
      </c>
      <c r="C6" s="274">
        <f t="shared" si="0"/>
        <v>124289.34</v>
      </c>
      <c r="D6" s="20">
        <f>'DOE25'!L203+'DOE25'!L221+'DOE25'!L239-F6-G6-H6</f>
        <v>99966.58</v>
      </c>
      <c r="E6" s="242"/>
      <c r="F6" s="243">
        <v>24322.76</v>
      </c>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39037.30999999999</v>
      </c>
      <c r="D8" s="242"/>
      <c r="E8" s="20">
        <f>'DOE25'!L205+'DOE25'!L223+'DOE25'!L241-F8-G8-H8-D9-D11</f>
        <v>37381.209999999992</v>
      </c>
      <c r="F8" s="243"/>
      <c r="G8" s="53">
        <f>'DOE25'!J205+'DOE25'!J223+'DOE25'!J241</f>
        <v>0</v>
      </c>
      <c r="H8" s="53">
        <f>'DOE25'!K205+'DOE25'!K223+'DOE25'!K241</f>
        <v>1656.1</v>
      </c>
      <c r="I8" s="255"/>
    </row>
    <row r="9" spans="1:9" ht="14.25" x14ac:dyDescent="0.2">
      <c r="A9" s="32">
        <v>2310</v>
      </c>
      <c r="B9" s="184" t="s">
        <v>888</v>
      </c>
      <c r="C9" s="274">
        <f t="shared" si="0"/>
        <v>4029.4</v>
      </c>
      <c r="D9" s="243">
        <v>4029.4</v>
      </c>
      <c r="E9" s="242"/>
      <c r="F9" s="252"/>
      <c r="G9" s="252"/>
      <c r="H9" s="252"/>
      <c r="I9" s="255"/>
    </row>
    <row r="10" spans="1:9" ht="14.25" x14ac:dyDescent="0.2">
      <c r="A10" s="32">
        <v>2317</v>
      </c>
      <c r="B10" s="184" t="s">
        <v>889</v>
      </c>
      <c r="C10" s="274">
        <f t="shared" si="0"/>
        <v>2626.27</v>
      </c>
      <c r="D10" s="242"/>
      <c r="E10" s="243">
        <v>2626.27</v>
      </c>
      <c r="F10" s="252"/>
      <c r="G10" s="252"/>
      <c r="H10" s="252"/>
      <c r="I10" s="255"/>
    </row>
    <row r="11" spans="1:9" ht="14.25" x14ac:dyDescent="0.2">
      <c r="A11" s="32">
        <v>2321</v>
      </c>
      <c r="B11" s="184" t="s">
        <v>890</v>
      </c>
      <c r="C11" s="274">
        <f t="shared" si="0"/>
        <v>9115.69</v>
      </c>
      <c r="D11" s="243">
        <v>9115.69</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139526.50999999998</v>
      </c>
      <c r="D15" s="20">
        <f>'DOE25'!L209+'DOE25'!L227+'DOE25'!L245-F15-G15-H15</f>
        <v>44569.309999999983</v>
      </c>
      <c r="E15" s="242"/>
      <c r="F15" s="243">
        <v>94957.2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3678.96</v>
      </c>
      <c r="D31" s="20">
        <f>'DOE25'!L291+'DOE25'!L310+'DOE25'!L329+'DOE25'!L334+'DOE25'!L335+'DOE25'!L336-F31-G31-H31</f>
        <v>3678.96</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591904.97999999986</v>
      </c>
      <c r="E33" s="244">
        <f t="shared" si="1"/>
        <v>40007.479999999989</v>
      </c>
      <c r="F33" s="244">
        <f t="shared" si="1"/>
        <v>119279.95999999999</v>
      </c>
      <c r="G33" s="244">
        <f t="shared" si="1"/>
        <v>0</v>
      </c>
      <c r="H33" s="244">
        <f t="shared" si="1"/>
        <v>1656.1</v>
      </c>
      <c r="I33" s="244">
        <f t="shared" si="1"/>
        <v>0</v>
      </c>
    </row>
    <row r="35" spans="1:9" ht="12" thickBot="1" x14ac:dyDescent="0.25">
      <c r="B35" s="250" t="s">
        <v>831</v>
      </c>
      <c r="D35" s="251">
        <f>E33</f>
        <v>40007.479999999989</v>
      </c>
      <c r="E35" s="247"/>
      <c r="F35" s="328" t="s">
        <v>1617</v>
      </c>
      <c r="G35" s="329"/>
      <c r="H35" s="329"/>
      <c r="I35" s="329"/>
    </row>
    <row r="36" spans="1:9" ht="12" thickTop="1" x14ac:dyDescent="0.2">
      <c r="B36" t="s">
        <v>810</v>
      </c>
      <c r="D36" s="20">
        <f>D33</f>
        <v>591904.97999999986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L37" sqref="L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Dummer</v>
      </c>
      <c r="B2" s="126">
        <f>'DOE25'!B2</f>
        <v>147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428370.59</v>
      </c>
      <c r="G4" s="299">
        <f>'DOE25'!L212+'DOE25'!L291</f>
        <v>428370.58659769199</v>
      </c>
      <c r="H4" s="340">
        <f>F4-G4</f>
        <v>3.4023080370388925E-3</v>
      </c>
      <c r="I4" s="383"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424691.63</v>
      </c>
      <c r="E5" s="290">
        <v>3678.96</v>
      </c>
      <c r="F5" s="303">
        <f>D5+E5</f>
        <v>428370.59</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424691.63</v>
      </c>
      <c r="E21" s="338">
        <f>SUM(E5:E20)</f>
        <v>3678.96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88346.34</v>
      </c>
      <c r="G24" s="299">
        <f>'DOE25'!L230+'DOE25'!L310</f>
        <v>88346.335471547951</v>
      </c>
      <c r="H24" s="340">
        <f>F24-G24</f>
        <v>4.5284520456334576E-3</v>
      </c>
      <c r="I24" s="383" t="str">
        <f>IF(H24=0,"","ISSUES!! Please review page 8 and 12 totals in comparison with total on this page")</f>
        <v>ISSUES!! Please review page 8 and 12 totals in comparison with total on this page</v>
      </c>
      <c r="N24"/>
    </row>
    <row r="25" spans="1:14" x14ac:dyDescent="0.2">
      <c r="A25" s="126" t="s">
        <v>1548</v>
      </c>
      <c r="B25" s="300">
        <v>99999</v>
      </c>
      <c r="C25" s="293" t="s">
        <v>1548</v>
      </c>
      <c r="D25" s="290">
        <v>88346.34</v>
      </c>
      <c r="E25" s="290"/>
      <c r="F25" s="303">
        <f>D25+E25</f>
        <v>88346.34</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88346.34</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233505.33</v>
      </c>
      <c r="G36" s="299">
        <f>'DOE25'!L248+'DOE25'!L329</f>
        <v>233505.32793076005</v>
      </c>
      <c r="H36" s="340">
        <f>F36-G36</f>
        <v>2.0692399411927909E-3</v>
      </c>
      <c r="I36" s="383"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v>233505.33</v>
      </c>
      <c r="E37" s="290"/>
      <c r="F37" s="303">
        <f t="shared" ref="F37:F42" si="2">D37+E37</f>
        <v>233505.33</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233505.33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Dummer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2088.5500000000002</v>
      </c>
      <c r="D8" s="95">
        <f>'DOE25'!G9</f>
        <v>0</v>
      </c>
      <c r="E8" s="95">
        <f>'DOE25'!H9</f>
        <v>0</v>
      </c>
      <c r="F8" s="95">
        <f>'DOE25'!I9</f>
        <v>0</v>
      </c>
      <c r="G8" s="95">
        <f>'DOE25'!J9</f>
        <v>0</v>
      </c>
      <c r="H8" s="124">
        <f>SUM(C8:G8)</f>
        <v>2088.5500000000002</v>
      </c>
      <c r="I8" s="124"/>
    </row>
    <row r="9" spans="1:9" x14ac:dyDescent="0.2">
      <c r="A9" s="1" t="s">
        <v>140</v>
      </c>
      <c r="B9" s="6">
        <v>110</v>
      </c>
      <c r="C9" s="95">
        <f>'DOE25'!F10</f>
        <v>108685.88</v>
      </c>
      <c r="D9" s="95">
        <f>'DOE25'!G10</f>
        <v>0</v>
      </c>
      <c r="E9" s="95">
        <f>'DOE25'!H10</f>
        <v>0</v>
      </c>
      <c r="F9" s="95">
        <f>'DOE25'!I10</f>
        <v>0</v>
      </c>
      <c r="G9" s="95">
        <f>'DOE25'!J10</f>
        <v>62332.74</v>
      </c>
      <c r="H9" s="124">
        <f t="shared" ref="H9:H18" si="0">SUM(C9:G9)</f>
        <v>171018.62</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3036.49</v>
      </c>
      <c r="D11" s="95">
        <f>'DOE25'!G12</f>
        <v>0</v>
      </c>
      <c r="E11" s="95">
        <f>'DOE25'!H12</f>
        <v>0</v>
      </c>
      <c r="F11" s="95">
        <f>'DOE25'!I12</f>
        <v>0</v>
      </c>
      <c r="G11" s="95">
        <f>'DOE25'!J12</f>
        <v>0</v>
      </c>
      <c r="H11" s="124">
        <f t="shared" si="0"/>
        <v>3036.49</v>
      </c>
      <c r="I11" s="124"/>
    </row>
    <row r="12" spans="1:9" x14ac:dyDescent="0.2">
      <c r="A12" s="1" t="s">
        <v>143</v>
      </c>
      <c r="B12" s="6">
        <v>140</v>
      </c>
      <c r="C12" s="95">
        <f>'DOE25'!F13</f>
        <v>0</v>
      </c>
      <c r="D12" s="95">
        <f>'DOE25'!G13</f>
        <v>0</v>
      </c>
      <c r="E12" s="95">
        <f>'DOE25'!H13</f>
        <v>3203.14</v>
      </c>
      <c r="F12" s="95">
        <f>'DOE25'!I13</f>
        <v>0</v>
      </c>
      <c r="G12" s="95">
        <f>'DOE25'!J13</f>
        <v>0</v>
      </c>
      <c r="H12" s="124">
        <f t="shared" si="0"/>
        <v>3203.14</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113810.92000000001</v>
      </c>
      <c r="D18" s="41">
        <f>SUM(D8:D17)</f>
        <v>0</v>
      </c>
      <c r="E18" s="41">
        <f>SUM(E8:E17)</f>
        <v>3203.14</v>
      </c>
      <c r="F18" s="41">
        <f>SUM(F8:F17)</f>
        <v>0</v>
      </c>
      <c r="G18" s="41">
        <f>SUM(G8:G17)</f>
        <v>62332.74</v>
      </c>
      <c r="H18" s="41">
        <f t="shared" si="0"/>
        <v>179346.80000000002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3036.49</v>
      </c>
      <c r="F21" s="95">
        <f>'DOE25'!I22</f>
        <v>0</v>
      </c>
      <c r="G21" s="95">
        <f>'DOE25'!J22</f>
        <v>0</v>
      </c>
      <c r="H21" s="124">
        <f t="shared" ref="H21:H31" si="1">SUM(C21:G21)</f>
        <v>3036.49</v>
      </c>
      <c r="I21" s="124"/>
    </row>
    <row r="22" spans="1:9" x14ac:dyDescent="0.2">
      <c r="A22" s="1" t="s">
        <v>151</v>
      </c>
      <c r="B22" s="6">
        <v>410</v>
      </c>
      <c r="C22" s="95">
        <f>'DOE25'!F23</f>
        <v>400</v>
      </c>
      <c r="D22" s="95">
        <f>'DOE25'!G23</f>
        <v>0</v>
      </c>
      <c r="E22" s="95">
        <f>'DOE25'!H23</f>
        <v>166.65</v>
      </c>
      <c r="F22" s="95">
        <f>'DOE25'!I23</f>
        <v>0</v>
      </c>
      <c r="G22" s="95">
        <f>'DOE25'!J23</f>
        <v>0</v>
      </c>
      <c r="H22" s="124">
        <f t="shared" si="1"/>
        <v>566.65</v>
      </c>
      <c r="I22" s="124"/>
    </row>
    <row r="23" spans="1:9" x14ac:dyDescent="0.2">
      <c r="A23" s="1" t="s">
        <v>152</v>
      </c>
      <c r="B23" s="6">
        <v>420</v>
      </c>
      <c r="C23" s="95">
        <f>'DOE25'!F24</f>
        <v>3868.61</v>
      </c>
      <c r="D23" s="95">
        <f>'DOE25'!G24</f>
        <v>0</v>
      </c>
      <c r="E23" s="95">
        <f>'DOE25'!H24</f>
        <v>0</v>
      </c>
      <c r="F23" s="95">
        <f>'DOE25'!I24</f>
        <v>0</v>
      </c>
      <c r="G23" s="95">
        <f>'DOE25'!J24</f>
        <v>0</v>
      </c>
      <c r="H23" s="124">
        <f t="shared" si="1"/>
        <v>3868.61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4268.6100000000006</v>
      </c>
      <c r="D31" s="41">
        <f>SUM(D21:D30)</f>
        <v>0</v>
      </c>
      <c r="E31" s="41">
        <f>SUM(E21:E30)</f>
        <v>3203.14</v>
      </c>
      <c r="F31" s="41">
        <f>SUM(F21:F30)</f>
        <v>0</v>
      </c>
      <c r="G31" s="41">
        <f>SUM(G21:G30)</f>
        <v>0</v>
      </c>
      <c r="H31" s="41">
        <f t="shared" si="1"/>
        <v>7471.75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34089</v>
      </c>
      <c r="D45" s="24" t="s">
        <v>288</v>
      </c>
      <c r="E45" s="24" t="s">
        <v>288</v>
      </c>
      <c r="F45" s="24" t="s">
        <v>288</v>
      </c>
      <c r="G45" s="24" t="s">
        <v>288</v>
      </c>
      <c r="H45" s="124">
        <f t="shared" si="2"/>
        <v>34089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62332.74</v>
      </c>
      <c r="H47" s="124">
        <f t="shared" si="2"/>
        <v>62332.74</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75453.31</v>
      </c>
      <c r="D49" s="24" t="s">
        <v>288</v>
      </c>
      <c r="E49" s="24" t="s">
        <v>288</v>
      </c>
      <c r="F49" s="24" t="s">
        <v>288</v>
      </c>
      <c r="G49" s="24" t="s">
        <v>288</v>
      </c>
      <c r="H49" s="124">
        <f t="shared" si="2"/>
        <v>75453.31</v>
      </c>
      <c r="I49" s="124"/>
    </row>
    <row r="50" spans="1:9" ht="12.75" thickTop="1" thickBot="1" x14ac:dyDescent="0.25">
      <c r="A50" s="38" t="s">
        <v>884</v>
      </c>
      <c r="B50" s="48"/>
      <c r="C50" s="41">
        <f>SUM(C34:C49)</f>
        <v>109542.31</v>
      </c>
      <c r="D50" s="41">
        <f>SUM(D34:D49)</f>
        <v>0</v>
      </c>
      <c r="E50" s="41">
        <f>SUM(E34:E49)</f>
        <v>0</v>
      </c>
      <c r="F50" s="41">
        <f>SUM(F34:F49)</f>
        <v>0</v>
      </c>
      <c r="G50" s="41">
        <f>SUM(G34:G49)</f>
        <v>62332.74</v>
      </c>
      <c r="H50" s="41">
        <f t="shared" si="2"/>
        <v>171875.05</v>
      </c>
      <c r="I50" s="124"/>
    </row>
    <row r="51" spans="1:9" ht="12" thickTop="1" x14ac:dyDescent="0.2">
      <c r="A51" s="38" t="s">
        <v>885</v>
      </c>
      <c r="B51" s="2"/>
      <c r="C51" s="41">
        <f>C50+C31</f>
        <v>113810.92</v>
      </c>
      <c r="D51" s="41">
        <f>D50+D31</f>
        <v>0</v>
      </c>
      <c r="E51" s="41">
        <f>E50+E31</f>
        <v>3203.14</v>
      </c>
      <c r="F51" s="41">
        <f>F50+F31</f>
        <v>0</v>
      </c>
      <c r="G51" s="41">
        <f>G50+G31</f>
        <v>62332.74</v>
      </c>
      <c r="H51" s="41">
        <f t="shared" si="2"/>
        <v>179346.8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618415</v>
      </c>
      <c r="D56" s="95">
        <f>'DOE25'!G60</f>
        <v>0</v>
      </c>
      <c r="E56" s="95">
        <f>'DOE25'!H60</f>
        <v>0</v>
      </c>
      <c r="F56" s="95">
        <f>'DOE25'!I60</f>
        <v>0</v>
      </c>
      <c r="G56" s="95">
        <f>'DOE25'!J60</f>
        <v>0</v>
      </c>
      <c r="H56" s="124">
        <f t="shared" ref="H56:H63" si="3">SUM(C56:G56)</f>
        <v>618415</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575.82000000000005</v>
      </c>
      <c r="D59" s="95">
        <f>'DOE25'!G96</f>
        <v>0</v>
      </c>
      <c r="E59" s="95">
        <f>'DOE25'!H96</f>
        <v>0</v>
      </c>
      <c r="F59" s="95">
        <f>'DOE25'!I96</f>
        <v>0</v>
      </c>
      <c r="G59" s="95">
        <f>'DOE25'!J96</f>
        <v>3374.59</v>
      </c>
      <c r="H59" s="124">
        <f t="shared" si="3"/>
        <v>3950.4100000000003</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575.82000000000005</v>
      </c>
      <c r="D62" s="130">
        <f>SUM(D57:D61)</f>
        <v>0</v>
      </c>
      <c r="E62" s="130">
        <f>SUM(E57:E61)</f>
        <v>0</v>
      </c>
      <c r="F62" s="130">
        <f>SUM(F57:F61)</f>
        <v>0</v>
      </c>
      <c r="G62" s="130">
        <f>SUM(G57:G61)</f>
        <v>3374.59</v>
      </c>
      <c r="H62" s="124">
        <f t="shared" si="3"/>
        <v>3950.4100000000003</v>
      </c>
      <c r="I62"/>
    </row>
    <row r="63" spans="1:9" ht="12" thickTop="1" x14ac:dyDescent="0.2">
      <c r="A63" s="29" t="s">
        <v>175</v>
      </c>
      <c r="B63" s="6"/>
      <c r="C63" s="22">
        <f>C56+C62</f>
        <v>618990.81999999995</v>
      </c>
      <c r="D63" s="22">
        <f>D56+D62</f>
        <v>0</v>
      </c>
      <c r="E63" s="22">
        <f>E56+E62</f>
        <v>0</v>
      </c>
      <c r="F63" s="22">
        <f>F56+F62</f>
        <v>0</v>
      </c>
      <c r="G63" s="22">
        <f>G56+G62</f>
        <v>3374.59</v>
      </c>
      <c r="H63" s="124">
        <f t="shared" si="3"/>
        <v>622365.40999999992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97012.03</v>
      </c>
      <c r="D66" s="24" t="s">
        <v>288</v>
      </c>
      <c r="E66" s="24" t="s">
        <v>288</v>
      </c>
      <c r="F66" s="24" t="s">
        <v>288</v>
      </c>
      <c r="G66" s="24" t="s">
        <v>288</v>
      </c>
      <c r="H66" s="124">
        <f t="shared" ref="H66:H81" si="4">SUM(C66:G66)</f>
        <v>97012.03</v>
      </c>
      <c r="I66"/>
    </row>
    <row r="67" spans="1:9" x14ac:dyDescent="0.2">
      <c r="A67" s="1" t="s">
        <v>770</v>
      </c>
      <c r="B67" s="6">
        <v>3112</v>
      </c>
      <c r="C67" s="95">
        <f>'DOE25'!F118</f>
        <v>63365</v>
      </c>
      <c r="D67" s="24"/>
      <c r="E67" s="24"/>
      <c r="F67" s="24"/>
      <c r="G67" s="24"/>
      <c r="H67" s="124">
        <f t="shared" si="4"/>
        <v>63365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160377.03</v>
      </c>
      <c r="D70" s="139">
        <f>D69</f>
        <v>0</v>
      </c>
      <c r="E70" s="139">
        <f>E69</f>
        <v>0</v>
      </c>
      <c r="F70" s="139">
        <f>F69</f>
        <v>0</v>
      </c>
      <c r="G70" s="139">
        <f>G69</f>
        <v>0</v>
      </c>
      <c r="H70" s="124">
        <f t="shared" si="4"/>
        <v>160377.03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160377.03</v>
      </c>
      <c r="D81" s="130">
        <f>SUM(D79:D80)+D78+D70</f>
        <v>0</v>
      </c>
      <c r="E81" s="130">
        <f>SUM(E79:E80)+E78+E70</f>
        <v>0</v>
      </c>
      <c r="F81" s="130">
        <f>SUM(F79:F80)+F78+F70</f>
        <v>0</v>
      </c>
      <c r="G81" s="130">
        <f>SUM(G79:G80)+G78+G70</f>
        <v>0</v>
      </c>
      <c r="H81" s="130">
        <f t="shared" si="4"/>
        <v>160377.03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3891.01</v>
      </c>
      <c r="F88" s="326">
        <f>SUM('DOE25'!I153:I162)</f>
        <v>0</v>
      </c>
      <c r="G88" s="24" t="s">
        <v>288</v>
      </c>
      <c r="H88" s="124">
        <f t="shared" si="5"/>
        <v>3891.01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3891.01</v>
      </c>
      <c r="F91" s="131">
        <f>SUM(F85:F90)</f>
        <v>0</v>
      </c>
      <c r="G91" s="24" t="s">
        <v>288</v>
      </c>
      <c r="H91" s="124">
        <f t="shared" si="5"/>
        <v>3891.01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779367.85</v>
      </c>
      <c r="D104" s="86">
        <f>D63+D81+D91+D103</f>
        <v>0</v>
      </c>
      <c r="E104" s="86">
        <f>E63+E81+E91+E103</f>
        <v>3891.01</v>
      </c>
      <c r="F104" s="86">
        <f>F63+F81+F91+F103</f>
        <v>0</v>
      </c>
      <c r="G104" s="86">
        <f>G63+G81+G103</f>
        <v>3374.59</v>
      </c>
      <c r="H104" s="86">
        <f t="shared" si="5"/>
        <v>786633.45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383783.41000000003</v>
      </c>
      <c r="D109" s="24" t="s">
        <v>288</v>
      </c>
      <c r="E109" s="95">
        <f>('DOE25'!L277)+('DOE25'!L296)+('DOE25'!L315)</f>
        <v>0</v>
      </c>
      <c r="F109" s="24" t="s">
        <v>288</v>
      </c>
      <c r="G109" s="24" t="s">
        <v>288</v>
      </c>
      <c r="H109" s="124">
        <f t="shared" ref="H109:H115" si="6">SUM(C109:G109)</f>
        <v>383783.41000000003</v>
      </c>
    </row>
    <row r="110" spans="1:8" x14ac:dyDescent="0.2">
      <c r="A110" t="s">
        <v>198</v>
      </c>
      <c r="B110" s="32" t="s">
        <v>199</v>
      </c>
      <c r="C110" s="95">
        <f>('DOE25'!L199)+('DOE25'!L217)+('DOE25'!L235)</f>
        <v>44626.63</v>
      </c>
      <c r="D110" s="24" t="s">
        <v>288</v>
      </c>
      <c r="E110" s="95">
        <f>('DOE25'!L278)+('DOE25'!L297)+('DOE25'!L316)</f>
        <v>0</v>
      </c>
      <c r="F110" s="24" t="s">
        <v>288</v>
      </c>
      <c r="G110" s="24" t="s">
        <v>288</v>
      </c>
      <c r="H110" s="124">
        <f t="shared" si="6"/>
        <v>44626.63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2135</v>
      </c>
      <c r="D112" s="24" t="s">
        <v>288</v>
      </c>
      <c r="E112" s="95">
        <f>+('DOE25'!L280)+('DOE25'!L299)+('DOE25'!L318)</f>
        <v>0</v>
      </c>
      <c r="F112" s="24" t="s">
        <v>288</v>
      </c>
      <c r="G112" s="24" t="s">
        <v>288</v>
      </c>
      <c r="H112" s="124">
        <f t="shared" si="6"/>
        <v>2135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430545.04000000004</v>
      </c>
      <c r="D115" s="86">
        <f>SUM(D109:D114)</f>
        <v>0</v>
      </c>
      <c r="E115" s="86">
        <f>SUM(E109:E114)</f>
        <v>0</v>
      </c>
      <c r="F115" s="86">
        <f>SUM(F109:F114)</f>
        <v>0</v>
      </c>
      <c r="G115" s="86">
        <f>SUM(G109:G114)</f>
        <v>0</v>
      </c>
      <c r="H115" s="86">
        <f t="shared" si="6"/>
        <v>430545.04000000004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124289.34</v>
      </c>
      <c r="D118" s="24" t="s">
        <v>288</v>
      </c>
      <c r="E118" s="95">
        <f>+('DOE25'!L282)+('DOE25'!L301)+('DOE25'!L320)</f>
        <v>3303.96</v>
      </c>
      <c r="F118" s="24" t="s">
        <v>288</v>
      </c>
      <c r="G118" s="24" t="s">
        <v>288</v>
      </c>
      <c r="H118" s="124">
        <f t="shared" ref="H118:H145" si="7">SUM(C118:G118)</f>
        <v>127593.3</v>
      </c>
    </row>
    <row r="119" spans="1:8" x14ac:dyDescent="0.2">
      <c r="A119" t="s">
        <v>208</v>
      </c>
      <c r="B119" s="32" t="s">
        <v>209</v>
      </c>
      <c r="C119" s="95">
        <f>('DOE25'!L204)+('DOE25'!L222)+('DOE25'!L240)</f>
        <v>0</v>
      </c>
      <c r="D119" s="24" t="s">
        <v>288</v>
      </c>
      <c r="E119" s="95">
        <f>+('DOE25'!L283)+('DOE25'!L302)+('DOE25'!L321)</f>
        <v>375</v>
      </c>
      <c r="F119" s="24" t="s">
        <v>288</v>
      </c>
      <c r="G119" s="24" t="s">
        <v>288</v>
      </c>
      <c r="H119" s="124">
        <f t="shared" si="7"/>
        <v>375</v>
      </c>
    </row>
    <row r="120" spans="1:8" x14ac:dyDescent="0.2">
      <c r="A120" t="s">
        <v>210</v>
      </c>
      <c r="B120" s="32" t="s">
        <v>211</v>
      </c>
      <c r="C120" s="95">
        <f>('DOE25'!L205)+('DOE25'!L223)+('DOE25'!L241)</f>
        <v>52182.399999999994</v>
      </c>
      <c r="D120" s="24" t="s">
        <v>288</v>
      </c>
      <c r="E120" s="95">
        <f>+('DOE25'!L284)+('DOE25'!L303)+('DOE25'!L322)</f>
        <v>0</v>
      </c>
      <c r="F120" s="24" t="s">
        <v>288</v>
      </c>
      <c r="G120" s="24" t="s">
        <v>288</v>
      </c>
      <c r="H120" s="124">
        <f t="shared" si="7"/>
        <v>52182.399999999994</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139526.50999999998</v>
      </c>
      <c r="D124" s="24" t="s">
        <v>288</v>
      </c>
      <c r="E124" s="95">
        <f>+('DOE25'!L288)+('DOE25'!L307)+('DOE25'!L326)</f>
        <v>0</v>
      </c>
      <c r="F124" s="24" t="s">
        <v>288</v>
      </c>
      <c r="G124" s="24" t="s">
        <v>288</v>
      </c>
      <c r="H124" s="124">
        <f t="shared" si="7"/>
        <v>139526.50999999998</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315998.25</v>
      </c>
      <c r="D128" s="86">
        <f>SUM(D118:D127)</f>
        <v>0</v>
      </c>
      <c r="E128" s="86">
        <f>SUM(E118:E127)</f>
        <v>3678.96</v>
      </c>
      <c r="F128" s="86">
        <f>SUM(F118:F127)</f>
        <v>0</v>
      </c>
      <c r="G128" s="86">
        <f>SUM(G118:G127)</f>
        <v>0</v>
      </c>
      <c r="H128" s="86">
        <f t="shared" si="7"/>
        <v>319677.21000000002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3374.59</v>
      </c>
      <c r="D139" s="24" t="s">
        <v>288</v>
      </c>
      <c r="E139" s="24" t="s">
        <v>288</v>
      </c>
      <c r="F139" s="24" t="s">
        <v>288</v>
      </c>
      <c r="G139" s="24" t="s">
        <v>288</v>
      </c>
      <c r="H139" s="124">
        <f t="shared" si="7"/>
        <v>3374.59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-3374.59</v>
      </c>
      <c r="D141" s="24" t="s">
        <v>288</v>
      </c>
      <c r="E141" s="24" t="s">
        <v>288</v>
      </c>
      <c r="F141" s="24" t="s">
        <v>288</v>
      </c>
      <c r="G141" s="24" t="s">
        <v>288</v>
      </c>
      <c r="H141" s="124">
        <f t="shared" si="7"/>
        <v>-3374.59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212.05</v>
      </c>
      <c r="F143" s="24" t="s">
        <v>288</v>
      </c>
      <c r="G143" s="24" t="s">
        <v>288</v>
      </c>
      <c r="H143" s="124">
        <f t="shared" si="7"/>
        <v>212.05</v>
      </c>
    </row>
    <row r="144" spans="1:8" ht="12" thickBot="1" x14ac:dyDescent="0.25">
      <c r="A144" s="33" t="s">
        <v>243</v>
      </c>
      <c r="C144" s="141">
        <f>SUM(C130:C143)</f>
        <v>0</v>
      </c>
      <c r="D144" s="141">
        <f>SUM(D130:D143)</f>
        <v>0</v>
      </c>
      <c r="E144" s="141">
        <f>SUM(E130:E143)</f>
        <v>212.05</v>
      </c>
      <c r="F144" s="141">
        <f>SUM(F130:F143)</f>
        <v>0</v>
      </c>
      <c r="G144" s="141">
        <f>SUM(G130:G143)</f>
        <v>0</v>
      </c>
      <c r="H144" s="141">
        <f t="shared" si="7"/>
        <v>212.05</v>
      </c>
    </row>
    <row r="145" spans="1:9" ht="12.75" thickTop="1" thickBot="1" x14ac:dyDescent="0.25">
      <c r="A145" s="33" t="s">
        <v>244</v>
      </c>
      <c r="C145" s="86">
        <f>(C115+C128+C144)</f>
        <v>746543.29</v>
      </c>
      <c r="D145" s="86">
        <f>(D115+D128+D144)</f>
        <v>0</v>
      </c>
      <c r="E145" s="86">
        <f>(E115+E128+E144)</f>
        <v>3891.01</v>
      </c>
      <c r="F145" s="86">
        <f>(F115+F128+F144)</f>
        <v>0</v>
      </c>
      <c r="G145" s="86">
        <f>(G115+G128+G144)</f>
        <v>0</v>
      </c>
      <c r="H145" s="86">
        <f t="shared" si="7"/>
        <v>750434.3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Dummer</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383783</v>
      </c>
      <c r="D10" s="181">
        <f>ROUND((C10/$C$28)*100,1)</f>
        <v>51.1</v>
      </c>
    </row>
    <row r="11" spans="1:4" x14ac:dyDescent="0.2">
      <c r="A11">
        <v>1200</v>
      </c>
      <c r="B11" t="s">
        <v>703</v>
      </c>
      <c r="C11" s="178">
        <f>ROUND('DOE25'!L199+'DOE25'!L217+'DOE25'!L235+'DOE25'!L278+'DOE25'!L297+'DOE25'!L316,0)</f>
        <v>44627</v>
      </c>
      <c r="D11" s="181">
        <f>ROUND((C11/$C$28)*100,1)</f>
        <v>5.9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2135</v>
      </c>
      <c r="D13" s="181">
        <f>ROUND((C13/$C$28)*100,1)</f>
        <v>0.3</v>
      </c>
    </row>
    <row r="14" spans="1:4" x14ac:dyDescent="0.2">
      <c r="D14" s="181"/>
    </row>
    <row r="15" spans="1:4" x14ac:dyDescent="0.2">
      <c r="A15">
        <v>2100</v>
      </c>
      <c r="B15" t="s">
        <v>706</v>
      </c>
      <c r="C15" s="178">
        <f>ROUND('DOE25'!L203+'DOE25'!L221+'DOE25'!L239+'DOE25'!L282+'DOE25'!L301+'DOE25'!L320,0)</f>
        <v>127593</v>
      </c>
      <c r="D15" s="181">
        <f t="shared" ref="D15:D27" si="0">ROUND((C15/$C$28)*100,1)</f>
        <v>17</v>
      </c>
    </row>
    <row r="16" spans="1:4" x14ac:dyDescent="0.2">
      <c r="A16">
        <v>2200</v>
      </c>
      <c r="B16" t="s">
        <v>707</v>
      </c>
      <c r="C16" s="178">
        <f>ROUND('DOE25'!L204+'DOE25'!L222+'DOE25'!L240+'DOE25'!L283+'DOE25'!L302+'DOE25'!L321,0)</f>
        <v>375</v>
      </c>
      <c r="D16" s="181">
        <f t="shared" si="0"/>
        <v>0</v>
      </c>
    </row>
    <row r="17" spans="1:4" x14ac:dyDescent="0.2">
      <c r="A17" s="182" t="s">
        <v>723</v>
      </c>
      <c r="B17" t="s">
        <v>738</v>
      </c>
      <c r="C17" s="178">
        <f>ROUND('DOE25'!L205+'DOE25'!L210+'DOE25'!L223+'DOE25'!L228+'DOE25'!L241+'DOE25'!L246+'DOE25'!L284+'DOE25'!L289+'DOE25'!L303+'DOE25'!L308+'DOE25'!L322+'DOE25'!L327,0)</f>
        <v>52182</v>
      </c>
      <c r="D17" s="181">
        <f t="shared" si="0"/>
        <v>7</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139527</v>
      </c>
      <c r="D21" s="181">
        <f t="shared" si="0"/>
        <v>18.600000000000001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212.05</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750434.05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750434.05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618415</v>
      </c>
      <c r="D35" s="181">
        <f t="shared" ref="D35:D40" si="1">ROUND((C35/$C$41)*100,1)</f>
        <v>78.599999999999994</v>
      </c>
    </row>
    <row r="36" spans="1:4" x14ac:dyDescent="0.2">
      <c r="B36" s="184" t="s">
        <v>739</v>
      </c>
      <c r="C36" s="178">
        <f>SUM('DOE25'!F112:J112)-SUM('DOE25'!G97:G110)+('DOE25'!F175+'DOE25'!F176+'DOE25'!I175+'DOE25'!I176)-C35</f>
        <v>3950.4099999999162</v>
      </c>
      <c r="D36" s="181">
        <f t="shared" si="1"/>
        <v>0.5</v>
      </c>
    </row>
    <row r="37" spans="1:4" x14ac:dyDescent="0.2">
      <c r="A37" s="182" t="s">
        <v>835</v>
      </c>
      <c r="B37" s="184" t="s">
        <v>728</v>
      </c>
      <c r="C37" s="178">
        <f>ROUND('DOE25'!F117+'DOE25'!F118,0)</f>
        <v>160377</v>
      </c>
      <c r="D37" s="181">
        <f t="shared" si="1"/>
        <v>20.399999999999999</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3891</v>
      </c>
      <c r="D39" s="181">
        <f t="shared" si="1"/>
        <v>0.5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786633.40999999992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Dummer</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2022-08-03T14:25:58Z</cp:lastPrinted>
  <dcterms:created xsi:type="dcterms:W3CDTF">1997-12-04T19:04:30Z</dcterms:created>
  <dcterms:modified xsi:type="dcterms:W3CDTF">2022-08-31T14:50:14Z</dcterms:modified>
</cp:coreProperties>
</file>