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D44587C7-9389-46F9-B99D-D8AE044ECDA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98" i="1" l="1"/>
  <c r="H542" i="1"/>
  <c r="F473" i="1"/>
  <c r="F469" i="1"/>
  <c r="F466" i="1"/>
  <c r="H209" i="1"/>
  <c r="F118" i="1"/>
  <c r="F117" i="1"/>
  <c r="F57" i="1"/>
  <c r="F50" i="1"/>
  <c r="F9" i="1"/>
  <c r="H137" i="2"/>
  <c r="H138" i="2"/>
  <c r="H139" i="2"/>
  <c r="H140" i="2"/>
  <c r="H141" i="2"/>
  <c r="H142" i="2"/>
  <c r="P2" i="14"/>
  <c r="O2" i="14"/>
  <c r="N2" i="14"/>
  <c r="M2" i="14"/>
  <c r="Q43" i="14"/>
  <c r="P43" i="14"/>
  <c r="O43" i="14"/>
  <c r="N43" i="14"/>
  <c r="M43" i="14"/>
  <c r="L43" i="14"/>
  <c r="K43" i="14"/>
  <c r="Q33" i="14"/>
  <c r="P33" i="14"/>
  <c r="O33" i="14"/>
  <c r="N33" i="14"/>
  <c r="M33" i="14"/>
  <c r="L33" i="14"/>
  <c r="K33" i="14"/>
  <c r="Q21" i="14"/>
  <c r="P21" i="14"/>
  <c r="P3" i="14" s="1"/>
  <c r="O21" i="14"/>
  <c r="N21" i="14"/>
  <c r="N3" i="14" s="1"/>
  <c r="M21" i="14"/>
  <c r="M3" i="14" s="1"/>
  <c r="L21" i="14"/>
  <c r="L3" i="14" s="1"/>
  <c r="K21" i="14"/>
  <c r="L2" i="14"/>
  <c r="I662" i="1"/>
  <c r="C2" i="1"/>
  <c r="B2" i="1"/>
  <c r="O3" i="14" l="1"/>
  <c r="G42" i="13"/>
  <c r="H135" i="2"/>
  <c r="H136" i="2"/>
  <c r="H143" i="2"/>
  <c r="H134" i="2"/>
  <c r="H132" i="2"/>
  <c r="H131" i="2"/>
  <c r="H127" i="2"/>
  <c r="H119" i="2"/>
  <c r="H120" i="2"/>
  <c r="H121" i="2"/>
  <c r="H122" i="2"/>
  <c r="H123" i="2"/>
  <c r="H125" i="2"/>
  <c r="H118" i="2"/>
  <c r="H111" i="2"/>
  <c r="H113" i="2"/>
  <c r="H114" i="2"/>
  <c r="H97" i="2"/>
  <c r="H98" i="2"/>
  <c r="H99" i="2"/>
  <c r="H100" i="2"/>
  <c r="H101" i="2"/>
  <c r="H102" i="2"/>
  <c r="H103" i="2"/>
  <c r="H96" i="2"/>
  <c r="H94" i="2"/>
  <c r="H93" i="2"/>
  <c r="H88" i="2"/>
  <c r="H89" i="2"/>
  <c r="H90" i="2"/>
  <c r="H91" i="2"/>
  <c r="H87" i="2"/>
  <c r="H85" i="2"/>
  <c r="H73" i="2"/>
  <c r="H74" i="2"/>
  <c r="H75" i="2"/>
  <c r="H76" i="2"/>
  <c r="H77" i="2"/>
  <c r="H78" i="2"/>
  <c r="H79" i="2"/>
  <c r="H80" i="2"/>
  <c r="H72" i="2"/>
  <c r="H69" i="2"/>
  <c r="H57" i="2"/>
  <c r="H58" i="2"/>
  <c r="H59" i="2"/>
  <c r="H60" i="2"/>
  <c r="H61" i="2"/>
  <c r="H62" i="2"/>
  <c r="H48" i="2"/>
  <c r="H47" i="2"/>
  <c r="H43" i="2"/>
  <c r="H44" i="2"/>
  <c r="H45" i="2"/>
  <c r="H42" i="2"/>
  <c r="H40" i="2"/>
  <c r="H39" i="2"/>
  <c r="H38" i="2"/>
  <c r="H36" i="2"/>
  <c r="H35" i="2"/>
  <c r="H34" i="2"/>
  <c r="H22" i="2"/>
  <c r="H23" i="2"/>
  <c r="H24" i="2"/>
  <c r="H25" i="2"/>
  <c r="H26" i="2"/>
  <c r="H27" i="2"/>
  <c r="H28" i="2"/>
  <c r="H29" i="2"/>
  <c r="H30" i="2"/>
  <c r="H31" i="2"/>
  <c r="H21"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C112" i="2" s="1"/>
  <c r="H112" i="2" s="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K2" i="14" s="1"/>
  <c r="K3"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G477" i="1" l="1"/>
  <c r="J652" i="1"/>
  <c r="C13" i="10"/>
  <c r="D15" i="13"/>
  <c r="C15" i="13" s="1"/>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H18" i="2" s="1"/>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C81" i="2"/>
  <c r="H81" i="2" s="1"/>
  <c r="F194" i="1"/>
  <c r="M24" i="14"/>
  <c r="F661" i="1"/>
  <c r="F665" i="1" s="1"/>
  <c r="F670" i="1" s="1"/>
  <c r="E115" i="2"/>
  <c r="H109" i="2"/>
  <c r="F144" i="2"/>
  <c r="H130" i="2"/>
  <c r="H661" i="1"/>
  <c r="H665" i="1" s="1"/>
  <c r="H194" i="1"/>
  <c r="G630" i="1" s="1"/>
  <c r="J630" i="1" s="1"/>
  <c r="H649" i="1"/>
  <c r="J649" i="1" s="1"/>
  <c r="C141" i="2"/>
  <c r="C144" i="2" s="1"/>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04" i="2" l="1"/>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<sst xmlns="http://schemas.openxmlformats.org/spreadsheetml/2006/main" count="6557" uniqueCount="1813">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</sst>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L6" sqref="L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1760</v>
      </c>
      <c r="B2">
        <f>INDEX('School Tables'!$AH$3:$AH$209,MATCH('DOE25'!A2,'School Tables'!$AJ$3:$AJ$209,0))</f>
        <v>114</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60041.85+4730.49</f>
        <v>64772.34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64772.34</v>
      </c>
      <c r="G19" s="38">
        <f>SUM(G9:G18)</f>
        <v>0</v>
      </c>
      <c r="H19" s="38">
        <f>SUM(H9:H18)</f>
        <v>0</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60041.85+4730.49</f>
        <v>64772.34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64772.34</v>
      </c>
      <c r="G51" s="38">
        <f>SUM(G35:G50)</f>
        <v>0</v>
      </c>
      <c r="H51" s="38">
        <f>SUM(H35:H50)</f>
        <v>0</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64772.34</v>
      </c>
      <c r="G52" s="38">
        <f>G51+G32</f>
        <v>0</v>
      </c>
      <c r="H52" s="38">
        <f>H51+H32</f>
        <v>0</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-5976+-11198</f>
        <v>-17174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-17174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-17174</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4503+4102</f>
        <v>8605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11787+10736</f>
        <v>22523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31128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31128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13954</v>
      </c>
      <c r="G194" s="38">
        <f>G112+G140+G170+G193</f>
        <v>0</v>
      </c>
      <c r="H194" s="38">
        <f>H112+H140+H170+H193</f>
        <v>0</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f>3285.2+6318.07</f>
        <v>9603.27</v>
      </c>
      <c r="I209" s="18"/>
      <c r="J209" s="18"/>
      <c r="K209" s="18"/>
      <c r="L209" s="13">
        <f t="shared" si="0"/>
        <v>9603.27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9603.27</v>
      </c>
      <c r="I212" s="38">
        <f t="shared" si="1"/>
        <v>0</v>
      </c>
      <c r="J212" s="38">
        <f t="shared" si="1"/>
        <v>0</v>
      </c>
      <c r="K212" s="38">
        <f t="shared" si="1"/>
        <v>0</v>
      </c>
      <c r="L212" s="38">
        <f t="shared" si="1"/>
        <v>9603.27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6198.96</v>
      </c>
      <c r="I234" s="18"/>
      <c r="J234" s="18"/>
      <c r="K234" s="18"/>
      <c r="L234" s="13">
        <f>SUM(F234:K234)</f>
        <v>6198.96</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6405.9</v>
      </c>
      <c r="I245" s="18"/>
      <c r="J245" s="18"/>
      <c r="K245" s="18"/>
      <c r="L245" s="13">
        <f t="shared" si="4"/>
        <v>6405.9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12604.86</v>
      </c>
      <c r="I248" s="38">
        <f t="shared" si="5"/>
        <v>0</v>
      </c>
      <c r="J248" s="38">
        <f t="shared" si="5"/>
        <v>0</v>
      </c>
      <c r="K248" s="38">
        <f t="shared" si="5"/>
        <v>0</v>
      </c>
      <c r="L248" s="38">
        <f t="shared" si="5"/>
        <v>12604.86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22208.13</v>
      </c>
      <c r="I258" s="38">
        <f t="shared" si="8"/>
        <v>0</v>
      </c>
      <c r="J258" s="38">
        <f t="shared" si="8"/>
        <v>0</v>
      </c>
      <c r="K258" s="38">
        <f t="shared" si="8"/>
        <v>0</v>
      </c>
      <c r="L258" s="38">
        <f t="shared" si="8"/>
        <v>22208.13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22208.13</v>
      </c>
      <c r="I272" s="39">
        <f t="shared" si="11"/>
        <v>0</v>
      </c>
      <c r="J272" s="39">
        <f t="shared" si="11"/>
        <v>0</v>
      </c>
      <c r="K272" s="39">
        <f t="shared" si="11"/>
        <v>0</v>
      </c>
      <c r="L272" s="39">
        <f t="shared" si="11"/>
        <v>22208.13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65617.91+7408.56</f>
        <v>73026.47</v>
      </c>
      <c r="G466" s="18"/>
      <c r="H466" s="18"/>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10314+3640</f>
        <v>13954</v>
      </c>
      <c r="G469" s="18"/>
      <c r="H469" s="18"/>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13954</v>
      </c>
      <c r="G471" s="19">
        <f>SUM(G469:G470)</f>
        <v>0</v>
      </c>
      <c r="H471" s="19">
        <f>SUM(H469:H470)</f>
        <v>0</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15890.06+6318.07</f>
        <v>22208.129999999997</v>
      </c>
      <c r="G473" s="18"/>
      <c r="H473" s="18"/>
      <c r="I473" s="18"/>
      <c r="J473" s="18"/>
      <c r="K473" s="23" t="s">
        <v>288</v>
      </c>
      <c r="L473" s="23" t="s">
        <v>288</v>
      </c>
      <c r="N473" s="131"/>
    </row>
    <row r="474" spans="1:14" ht="12.2" customHeight="1" x14ac:dyDescent="0.2">
      <c r="A474" s="71" t="s">
        <v>613</v>
      </c>
      <c r="B474" s="22">
        <v>19</v>
      </c>
      <c r="C474" s="31">
        <v>6</v>
      </c>
      <c r="D474" s="2" t="s">
        <v>432</v>
      </c>
      <c r="E474" s="31"/>
      <c r="F474" s="18"/>
      <c r="G474" s="18" t="s">
        <v>1812</v>
      </c>
      <c r="H474" s="18"/>
      <c r="I474" s="18"/>
      <c r="J474" s="18"/>
      <c r="K474" s="23" t="s">
        <v>288</v>
      </c>
      <c r="L474" s="23" t="s">
        <v>288</v>
      </c>
      <c r="N474" s="131"/>
    </row>
    <row r="475" spans="1:14" ht="12.2" customHeight="1" x14ac:dyDescent="0.2">
      <c r="A475" s="32" t="s">
        <v>426</v>
      </c>
      <c r="B475" s="22">
        <v>19</v>
      </c>
      <c r="C475" s="31">
        <v>7</v>
      </c>
      <c r="D475" s="2" t="s">
        <v>432</v>
      </c>
      <c r="E475" s="31"/>
      <c r="F475" s="19">
        <f>SUM(F473:F474)</f>
        <v>22208.129999999997</v>
      </c>
      <c r="G475" s="19">
        <f>SUM(G473:G474)</f>
        <v>0</v>
      </c>
      <c r="H475" s="19">
        <f>SUM(H473:H474)</f>
        <v>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64772.340000000004</v>
      </c>
      <c r="G477" s="19">
        <f>(G466+G471)- G475</f>
        <v>0</v>
      </c>
      <c r="H477" s="19">
        <f>(H466+H471)- H475</f>
        <v>0</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6198.96</v>
      </c>
      <c r="I524" s="18"/>
      <c r="J524" s="18"/>
      <c r="K524" s="18"/>
      <c r="L524" s="69">
        <f>SUM(F524:K524)</f>
        <v>6198.96</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6198.96</v>
      </c>
      <c r="I525" s="81">
        <f t="shared" si="36"/>
        <v>0</v>
      </c>
      <c r="J525" s="81">
        <f t="shared" si="36"/>
        <v>0</v>
      </c>
      <c r="K525" s="81">
        <f t="shared" si="36"/>
        <v>0</v>
      </c>
      <c r="L525" s="70">
        <f t="shared" si="36"/>
        <v>6198.96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3285.2+6318.07</f>
        <v>9603.27</v>
      </c>
      <c r="I542" s="18"/>
      <c r="J542" s="18"/>
      <c r="K542" s="18"/>
      <c r="L542" s="69">
        <f>SUM(F542:K542)</f>
        <v>9603.27</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6405.9</v>
      </c>
      <c r="I544" s="18"/>
      <c r="J544" s="18"/>
      <c r="K544" s="18"/>
      <c r="L544" s="69">
        <f>SUM(F544:K544)</f>
        <v>6405.9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16009.17</v>
      </c>
      <c r="I545" s="141">
        <f t="shared" si="40"/>
        <v>0</v>
      </c>
      <c r="J545" s="141">
        <f t="shared" si="40"/>
        <v>0</v>
      </c>
      <c r="K545" s="141">
        <f t="shared" si="40"/>
        <v>0</v>
      </c>
      <c r="L545" s="141">
        <f t="shared" si="40"/>
        <v>16009.17</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22208.13</v>
      </c>
      <c r="I546" s="70">
        <f t="shared" si="41"/>
        <v>0</v>
      </c>
      <c r="J546" s="70">
        <f t="shared" si="41"/>
        <v>0</v>
      </c>
      <c r="K546" s="70">
        <f t="shared" si="41"/>
        <v>0</v>
      </c>
      <c r="L546" s="70">
        <f t="shared" si="41"/>
        <v>22208.13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9603.27</v>
      </c>
      <c r="K550" s="69">
        <f>SUM(F550:J550)</f>
        <v>9603.27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6198.96</v>
      </c>
      <c r="G552" s="69">
        <f>L529</f>
        <v>0</v>
      </c>
      <c r="H552" s="69">
        <f>L534</f>
        <v>0</v>
      </c>
      <c r="I552" s="69">
        <f>L539</f>
        <v>0</v>
      </c>
      <c r="J552" s="69">
        <f>L544</f>
        <v>6405.9</v>
      </c>
      <c r="K552" s="69">
        <f>SUM(F552:J552)</f>
        <v>12604.86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6198.96</v>
      </c>
      <c r="G553" s="70">
        <f t="shared" si="42"/>
        <v>0</v>
      </c>
      <c r="H553" s="70">
        <f t="shared" si="42"/>
        <v>0</v>
      </c>
      <c r="I553" s="70">
        <f t="shared" si="42"/>
        <v>0</v>
      </c>
      <c r="J553" s="70">
        <f t="shared" si="42"/>
        <v>16009.17</v>
      </c>
      <c r="K553" s="70">
        <f t="shared" si="42"/>
        <v>22208.13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6198.96</v>
      </c>
      <c r="I576" s="69">
        <f>SUM(F576:H576)</f>
        <v>6198.96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f>3285.2+6318.07</f>
        <v>9603.27</v>
      </c>
      <c r="I598" s="18"/>
      <c r="J598" s="18">
        <v>6405.9</v>
      </c>
      <c r="K598" s="80">
        <f t="shared" si="48"/>
        <v>16009.17</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9603.27</v>
      </c>
      <c r="I599" s="81">
        <f>SUM(I592:I598)</f>
        <v>0</v>
      </c>
      <c r="J599" s="81">
        <f>SUM(J592:J598)</f>
        <v>6405.9</v>
      </c>
      <c r="K599" s="81">
        <f>SUM(K592:K598)</f>
        <v>16009.17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64772.34</v>
      </c>
      <c r="H618" s="80">
        <f>SUM(F52)</f>
        <v>64772.34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64772.34</v>
      </c>
      <c r="H623" s="80">
        <f>F477</f>
        <v>64772.340000000004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13954</v>
      </c>
      <c r="H628" s="80">
        <f>SUM(F469)</f>
        <v>13954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22208.13</v>
      </c>
      <c r="H633" s="80">
        <f>SUM(F473)</f>
        <v>22208.129999999997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16009.17</v>
      </c>
      <c r="H648" s="80">
        <f>L209+L227+L245</f>
        <v>16009.17</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9603.27</v>
      </c>
      <c r="H650" s="80">
        <f>H599</f>
        <v>9603.27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6405.9</v>
      </c>
      <c r="H652" s="80">
        <f>J599</f>
        <v>6405.9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9603.27</v>
      </c>
      <c r="G661" s="13">
        <f>(L230+L310+L360)</f>
        <v>0</v>
      </c>
      <c r="H661" s="13">
        <f>(L248+L329+L361)</f>
        <v>12604.86</v>
      </c>
      <c r="I661" s="13">
        <f>SUM(F661:H661)</f>
        <v>22208.13</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9603.27</v>
      </c>
      <c r="G663" s="13">
        <f>(L227+L307)-(J227+J307)</f>
        <v>0</v>
      </c>
      <c r="H663" s="13">
        <f>(L245+L326)-(J245+J326)</f>
        <v>6405.9</v>
      </c>
      <c r="I663" s="13">
        <f>SUM(F663:H663)</f>
        <v>16009.17</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0</v>
      </c>
      <c r="H664" s="143">
        <f>SUM(H576:H588)+SUM(J603:J605)+L614</f>
        <v>6198.96</v>
      </c>
      <c r="I664" s="13">
        <f>SUM(F664:H664)</f>
        <v>6198.96</v>
      </c>
      <c r="J664" s="13"/>
      <c r="K664" s="13"/>
      <c r="L664" s="13"/>
      <c r="M664" s="9"/>
    </row>
    <row r="665" spans="1:13" s="3" customFormat="1" ht="12.2" customHeight="1" x14ac:dyDescent="0.15">
      <c r="A665" s="1" t="s">
        <v>130</v>
      </c>
      <c r="F665" s="13">
        <f>F661-SUM(F662:F664)</f>
        <v>0</v>
      </c>
      <c r="G665" s="13">
        <f>G661-SUM(G662:G664)</f>
        <v>0</v>
      </c>
      <c r="H665" s="13">
        <f>H661-SUM(H662:H664)</f>
        <v>0</v>
      </c>
      <c r="I665" s="13">
        <f>I661-SUM(I662:I664)</f>
        <v>0</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Coos County School District</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Coos County School District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O12" sqref="O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Coos County School District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6198.96</v>
      </c>
      <c r="D5" s="19">
        <f>SUM('DOE25'!L198:L201)+SUM('DOE25'!L216:L219)+SUM('DOE25'!L234:L237)-F5-G5-H5</f>
        <v>6198.96</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0</v>
      </c>
      <c r="D8" s="180"/>
      <c r="E8" s="19">
        <f>'DOE25'!L205+'DOE25'!L223+'DOE25'!L241-F8-G8-H8-D9-D11</f>
        <v>0</v>
      </c>
      <c r="F8" s="181"/>
      <c r="G8" s="19">
        <f>'DOE25'!J205+'DOE25'!J223+'DOE25'!J241</f>
        <v>0</v>
      </c>
      <c r="H8" s="19">
        <f>'DOE25'!K205+'DOE25'!K223+'DOE25'!K241</f>
        <v>0</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16009.17</v>
      </c>
      <c r="D15" s="19">
        <f>'DOE25'!L209+'DOE25'!L227+'DOE25'!L245-F15-G15-H15</f>
        <v>16009.17</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0</v>
      </c>
      <c r="D31" s="19">
        <f>'DOE25'!L291+'DOE25'!L310+'DOE25'!L329+'DOE25'!L334+'DOE25'!L335+'DOE25'!L336-F31-G31-H31</f>
        <v>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22208.13</v>
      </c>
      <c r="E33" s="182">
        <f t="shared" si="1"/>
        <v>0</v>
      </c>
      <c r="F33" s="182">
        <f t="shared" si="1"/>
        <v>0</v>
      </c>
      <c r="G33" s="182">
        <f t="shared" si="1"/>
        <v>0</v>
      </c>
      <c r="H33" s="182">
        <f t="shared" si="1"/>
        <v>0</v>
      </c>
      <c r="I33" s="182">
        <f t="shared" si="1"/>
        <v>0</v>
      </c>
    </row>
    <row r="34" spans="1:9" ht="12" thickBot="1" x14ac:dyDescent="0.25"/>
    <row r="35" spans="1:9" ht="12" thickBot="1" x14ac:dyDescent="0.25">
      <c r="B35" s="188" t="s">
        <v>830</v>
      </c>
      <c r="D35" s="189">
        <f>E33</f>
        <v>0</v>
      </c>
      <c r="E35" s="185"/>
      <c r="F35" s="295" t="s">
        <v>1608</v>
      </c>
      <c r="G35" s="296"/>
      <c r="H35" s="296"/>
      <c r="I35" s="297"/>
    </row>
    <row r="36" spans="1:9" ht="12" thickTop="1" x14ac:dyDescent="0.2">
      <c r="B36" t="s">
        <v>810</v>
      </c>
      <c r="D36" s="19">
        <f>D33</f>
        <v>22208.13</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J21" sqref="J2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Coos County School District</v>
      </c>
      <c r="B2">
        <f>'DOE25'!B2</f>
        <v>114</v>
      </c>
      <c r="J2" s="224" t="s">
        <v>1808</v>
      </c>
      <c r="K2" s="309">
        <f>SUM('DOE25'!L198:L201)+SUM('DOE25'!L216:L219)+SUM('DOE25'!L234:L237)+SUM('DOE25'!L277:L280)+SUM('DOE25'!L296:L299)+SUM('DOE25'!L315:L318)</f>
        <v>6198.96</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-6198.96</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9603.27</v>
      </c>
      <c r="G4" s="229">
        <f>'DOE25'!L212+'DOE25'!L291</f>
        <v>9603.27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9603.27</v>
      </c>
      <c r="E5" s="220"/>
      <c r="F5" s="232">
        <f>D5+E5</f>
        <v>9603.27</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9603.27</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12604.86</v>
      </c>
      <c r="G36" s="229">
        <f>'DOE25'!L248+'DOE25'!L329</f>
        <v>12604.86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12604.86</v>
      </c>
      <c r="E37" s="220"/>
      <c r="F37" s="232">
        <f t="shared" ref="F37:F42" si="7">D37+E37</f>
        <v>12604.86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12604.86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100" workbookViewId="0">
      <selection activeCell="C2" sqref="C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Coos County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64772.34</v>
      </c>
      <c r="D8" s="73">
        <f>'DOE25'!G9</f>
        <v>0</v>
      </c>
      <c r="E8" s="73">
        <f>'DOE25'!H9</f>
        <v>0</v>
      </c>
      <c r="F8" s="73">
        <f>'DOE25'!I9</f>
        <v>0</v>
      </c>
      <c r="G8" s="73">
        <f>'DOE25'!J9</f>
        <v>0</v>
      </c>
      <c r="H8" s="13">
        <f>SUM(C8:G8)</f>
        <v>64772.34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64772.34</v>
      </c>
      <c r="D18" s="38">
        <f>SUM(D8:D17)</f>
        <v>0</v>
      </c>
      <c r="E18" s="38">
        <f>SUM(E8:E17)</f>
        <v>0</v>
      </c>
      <c r="F18" s="38">
        <f>SUM(F8:F17)</f>
        <v>0</v>
      </c>
      <c r="G18" s="38">
        <f>SUM(G8:G17)</f>
        <v>0</v>
      </c>
      <c r="H18" s="38">
        <f t="shared" si="0"/>
        <v>64772.34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64772.34</v>
      </c>
      <c r="D49" s="23" t="s">
        <v>288</v>
      </c>
      <c r="E49" s="23" t="s">
        <v>288</v>
      </c>
      <c r="F49" s="23" t="s">
        <v>288</v>
      </c>
      <c r="G49" s="23" t="s">
        <v>288</v>
      </c>
      <c r="H49" s="13">
        <f t="shared" si="2"/>
        <v>64772.34</v>
      </c>
      <c r="I49" s="90"/>
    </row>
    <row r="50" spans="1:9" ht="12.75" thickTop="1" thickBot="1" x14ac:dyDescent="0.25">
      <c r="A50" s="35" t="s">
        <v>883</v>
      </c>
      <c r="B50" s="44"/>
      <c r="C50" s="38">
        <f>SUM(C34:C49)</f>
        <v>64772.34</v>
      </c>
      <c r="D50" s="38">
        <f>SUM(D34:D49)</f>
        <v>0</v>
      </c>
      <c r="E50" s="38">
        <f>SUM(E34:E49)</f>
        <v>0</v>
      </c>
      <c r="F50" s="38">
        <f>SUM(F34:F49)</f>
        <v>0</v>
      </c>
      <c r="G50" s="38">
        <f>SUM(G34:G49)</f>
        <v>0</v>
      </c>
      <c r="H50" s="38">
        <f t="shared" si="2"/>
        <v>64772.34</v>
      </c>
      <c r="I50" s="90"/>
    </row>
    <row r="51" spans="1:9" ht="12" thickTop="1" x14ac:dyDescent="0.2">
      <c r="A51" s="35" t="s">
        <v>884</v>
      </c>
      <c r="B51" s="2"/>
      <c r="C51" s="38">
        <f>C50+C31</f>
        <v>64772.34</v>
      </c>
      <c r="D51" s="38">
        <f>D50+D31</f>
        <v>0</v>
      </c>
      <c r="E51" s="38">
        <f>E50+E31</f>
        <v>0</v>
      </c>
      <c r="F51" s="38">
        <f>F50+F31</f>
        <v>0</v>
      </c>
      <c r="G51" s="38">
        <f>G50+G31</f>
        <v>0</v>
      </c>
      <c r="H51" s="38">
        <f t="shared" si="2"/>
        <v>64772.34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-17174</v>
      </c>
      <c r="D56" s="73">
        <f>'DOE25'!G60</f>
        <v>0</v>
      </c>
      <c r="E56" s="73">
        <f>'DOE25'!H60</f>
        <v>0</v>
      </c>
      <c r="F56" s="73">
        <f>'DOE25'!I60</f>
        <v>0</v>
      </c>
      <c r="G56" s="73">
        <f>'DOE25'!J60</f>
        <v>0</v>
      </c>
      <c r="H56" s="13">
        <f t="shared" ref="H56:H63" si="3">SUM(C56:G56)</f>
        <v>-17174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0</v>
      </c>
      <c r="H62" s="13">
        <f t="shared" si="3"/>
        <v>0</v>
      </c>
      <c r="I62"/>
    </row>
    <row r="63" spans="1:9" ht="12" thickTop="1" x14ac:dyDescent="0.2">
      <c r="A63" s="28" t="s">
        <v>175</v>
      </c>
      <c r="B63" s="6"/>
      <c r="C63" s="21">
        <f>C56+C62</f>
        <v>-17174</v>
      </c>
      <c r="D63" s="21">
        <f>D56+D62</f>
        <v>0</v>
      </c>
      <c r="E63" s="21">
        <f>E56+E62</f>
        <v>0</v>
      </c>
      <c r="F63" s="21">
        <f>F56+F62</f>
        <v>0</v>
      </c>
      <c r="G63" s="21">
        <f>G56+G62</f>
        <v>0</v>
      </c>
      <c r="H63" s="13">
        <f t="shared" si="3"/>
        <v>-17174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8605</v>
      </c>
      <c r="D66" s="23" t="s">
        <v>288</v>
      </c>
      <c r="E66" s="23" t="s">
        <v>288</v>
      </c>
      <c r="F66" s="23" t="s">
        <v>288</v>
      </c>
      <c r="G66" s="23" t="s">
        <v>288</v>
      </c>
      <c r="H66" s="13">
        <f t="shared" ref="H66:H81" si="4">SUM(C66:G66)</f>
        <v>8605</v>
      </c>
      <c r="I66"/>
    </row>
    <row r="67" spans="1:9" x14ac:dyDescent="0.2">
      <c r="A67" s="1" t="s">
        <v>770</v>
      </c>
      <c r="B67" s="6">
        <v>3112</v>
      </c>
      <c r="C67" s="73">
        <f>'DOE25'!F118</f>
        <v>22523</v>
      </c>
      <c r="D67" s="23"/>
      <c r="E67" s="23"/>
      <c r="F67" s="23"/>
      <c r="G67" s="23"/>
      <c r="H67" s="13">
        <f t="shared" si="4"/>
        <v>22523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31128</v>
      </c>
      <c r="D70" s="97">
        <f>D69</f>
        <v>0</v>
      </c>
      <c r="E70" s="97">
        <f>E69</f>
        <v>0</v>
      </c>
      <c r="F70" s="97">
        <f>F69</f>
        <v>0</v>
      </c>
      <c r="G70" s="97">
        <f>G69</f>
        <v>0</v>
      </c>
      <c r="H70" s="13">
        <f t="shared" si="4"/>
        <v>31128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31128</v>
      </c>
      <c r="D81" s="93">
        <f>SUM(D79:D80)+D78+D70</f>
        <v>0</v>
      </c>
      <c r="E81" s="93">
        <f>SUM(E79:E80)+E78+E70</f>
        <v>0</v>
      </c>
      <c r="F81" s="93">
        <f>SUM(F79:F80)+F78+F70</f>
        <v>0</v>
      </c>
      <c r="G81" s="93">
        <f>SUM(G79:G80)+G78+G70</f>
        <v>0</v>
      </c>
      <c r="H81" s="93">
        <f t="shared" si="4"/>
        <v>31128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0</v>
      </c>
      <c r="F88" s="253">
        <f>SUM('DOE25'!I153:I162)</f>
        <v>0</v>
      </c>
      <c r="G88" s="23" t="s">
        <v>288</v>
      </c>
      <c r="H88" s="13">
        <f t="shared" si="5"/>
        <v>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0</v>
      </c>
      <c r="F91" s="94">
        <f>SUM(F85:F90)</f>
        <v>0</v>
      </c>
      <c r="G91" s="23" t="s">
        <v>288</v>
      </c>
      <c r="H91" s="13">
        <f t="shared" si="5"/>
        <v>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13954</v>
      </c>
      <c r="D104" s="68">
        <f>D63+D81+D91+D103</f>
        <v>0</v>
      </c>
      <c r="E104" s="68">
        <f>E63+E81+E91+E103</f>
        <v>0</v>
      </c>
      <c r="F104" s="68">
        <f>F63+F81+F91+F103</f>
        <v>0</v>
      </c>
      <c r="G104" s="68">
        <f>G63+G81+G103</f>
        <v>0</v>
      </c>
      <c r="H104" s="68">
        <f t="shared" si="5"/>
        <v>13954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6198.96</v>
      </c>
      <c r="D109" s="23" t="s">
        <v>288</v>
      </c>
      <c r="E109" s="73">
        <f>('DOE25'!L277)+('DOE25'!L296)+('DOE25'!L315)</f>
        <v>0</v>
      </c>
      <c r="F109" s="23" t="s">
        <v>288</v>
      </c>
      <c r="G109" s="23" t="s">
        <v>288</v>
      </c>
      <c r="H109" s="13">
        <f t="shared" ref="H109:H115" si="6">SUM(C109:G109)</f>
        <v>6198.96</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6198.96</v>
      </c>
      <c r="D115" s="68">
        <f>SUM(D109:D114)</f>
        <v>0</v>
      </c>
      <c r="E115" s="68">
        <f>SUM(E109:E114)</f>
        <v>0</v>
      </c>
      <c r="F115" s="68">
        <f>SUM(F109:F114)</f>
        <v>0</v>
      </c>
      <c r="G115" s="68">
        <f>SUM(G109:G114)</f>
        <v>0</v>
      </c>
      <c r="H115" s="68">
        <f t="shared" si="6"/>
        <v>6198.96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0</v>
      </c>
      <c r="D120" s="23" t="s">
        <v>288</v>
      </c>
      <c r="E120" s="73">
        <f>+('DOE25'!L284)+('DOE25'!L303)+('DOE25'!L322)</f>
        <v>0</v>
      </c>
      <c r="F120" s="23" t="s">
        <v>288</v>
      </c>
      <c r="G120" s="23" t="s">
        <v>288</v>
      </c>
      <c r="H120" s="13">
        <f t="shared" si="7"/>
        <v>0</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16009.17</v>
      </c>
      <c r="D124" s="23" t="s">
        <v>288</v>
      </c>
      <c r="E124" s="73">
        <f>+('DOE25'!L288)+('DOE25'!L307)+('DOE25'!L326)</f>
        <v>0</v>
      </c>
      <c r="F124" s="23" t="s">
        <v>288</v>
      </c>
      <c r="G124" s="23" t="s">
        <v>288</v>
      </c>
      <c r="H124" s="13">
        <f t="shared" si="7"/>
        <v>16009.17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16009.17</v>
      </c>
      <c r="D128" s="68">
        <f>SUM(D118:D127)</f>
        <v>0</v>
      </c>
      <c r="E128" s="68">
        <f>SUM(E118:E127)</f>
        <v>0</v>
      </c>
      <c r="F128" s="68">
        <f>SUM(F118:F127)</f>
        <v>0</v>
      </c>
      <c r="G128" s="68">
        <f>SUM(G118:G127)</f>
        <v>0</v>
      </c>
      <c r="H128" s="68">
        <f t="shared" si="7"/>
        <v>16009.17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22208.13</v>
      </c>
      <c r="D145" s="68">
        <f>(D115+D128+D144)</f>
        <v>0</v>
      </c>
      <c r="E145" s="68">
        <f>(E115+E128+E144)</f>
        <v>0</v>
      </c>
      <c r="F145" s="68">
        <f>(F115+F128+F144)</f>
        <v>0</v>
      </c>
      <c r="G145" s="68">
        <f>(G115+G128+G144)</f>
        <v>0</v>
      </c>
      <c r="H145" s="68">
        <f t="shared" si="7"/>
        <v>22208.13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L23" sqref="L2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Coos County School District</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6199</v>
      </c>
      <c r="D10" s="132">
        <f>ROUND((C10/$C$28)*100,1)</f>
        <v>27.9</v>
      </c>
    </row>
    <row r="11" spans="1:4" x14ac:dyDescent="0.2">
      <c r="A11">
        <v>1200</v>
      </c>
      <c r="B11" t="s">
        <v>703</v>
      </c>
      <c r="C11" s="129">
        <f>ROUND('DOE25'!L199+'DOE25'!L217+'DOE25'!L235+'DOE25'!L278+'DOE25'!L297+'DOE25'!L316,0)</f>
        <v>0</v>
      </c>
      <c r="D11" s="132">
        <f>ROUND((C11/$C$28)*100,1)</f>
        <v>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0</v>
      </c>
      <c r="D17" s="132">
        <f t="shared" si="0"/>
        <v>0</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16009</v>
      </c>
      <c r="D21" s="132">
        <f t="shared" si="0"/>
        <v>72.099999999999994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22208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22208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-17174</v>
      </c>
      <c r="D35" s="132">
        <f t="shared" ref="D35:D40" si="1">ROUND((C35/$C$41)*100,1)</f>
        <v>-123.1</v>
      </c>
    </row>
    <row r="36" spans="1:4" x14ac:dyDescent="0.2">
      <c r="B36" s="71" t="s">
        <v>739</v>
      </c>
      <c r="C36" s="129">
        <f>SUM('DOE25'!F112:J112)-SUM('DOE25'!G97:G110)+('DOE25'!F175+'DOE25'!F176+'DOE25'!I175+'DOE25'!I176)-C35</f>
        <v>0</v>
      </c>
      <c r="D36" s="132">
        <f t="shared" si="1"/>
        <v>0</v>
      </c>
    </row>
    <row r="37" spans="1:4" x14ac:dyDescent="0.2">
      <c r="A37" s="133" t="s">
        <v>834</v>
      </c>
      <c r="B37" s="71" t="s">
        <v>728</v>
      </c>
      <c r="C37" s="129">
        <f>ROUND('DOE25'!F117+'DOE25'!F118,0)</f>
        <v>31128</v>
      </c>
      <c r="D37" s="132">
        <f t="shared" si="1"/>
        <v>223.1</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0</v>
      </c>
      <c r="D39" s="132">
        <f t="shared" si="1"/>
        <v>0</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13954</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Coos County School District</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2023-06-27T18:17:42Z</cp:lastPrinted>
  <dcterms:created xsi:type="dcterms:W3CDTF">1997-12-04T19:04:30Z</dcterms:created>
  <dcterms:modified xsi:type="dcterms:W3CDTF">2023-10-26T19:46:02Z</dcterms:modified>
</cp:coreProperties>
</file>