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ABBA7E9D-91C4-44B4-A843-F5BF94C25845}"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H88" i="2" s="1"/>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1" i="1"/>
  <c r="H632" i="1"/>
  <c r="H634" i="1"/>
  <c r="H636" i="1"/>
  <c r="H637" i="1"/>
  <c r="H638" i="1"/>
  <c r="H639" i="1"/>
  <c r="G641" i="1"/>
  <c r="G644" i="1"/>
  <c r="G645" i="1"/>
  <c r="G646" i="1"/>
  <c r="G651" i="1"/>
  <c r="G652" i="1"/>
  <c r="J652" i="1" s="1"/>
  <c r="H653" i="1"/>
  <c r="G654" i="1"/>
  <c r="H654" i="1"/>
  <c r="H655" i="1"/>
  <c r="H656" i="1"/>
  <c r="D144" i="2" l="1"/>
  <c r="H28" i="2"/>
  <c r="H17" i="2"/>
  <c r="H100" i="2"/>
  <c r="H98" i="2"/>
  <c r="H73" i="2"/>
  <c r="H23" i="2"/>
  <c r="H15" i="2"/>
  <c r="H11" i="2"/>
  <c r="H143" i="2"/>
  <c r="H38" i="2"/>
  <c r="H47" i="2"/>
  <c r="H96" i="2"/>
  <c r="H80" i="2"/>
  <c r="H77" i="2"/>
  <c r="C119" i="2"/>
  <c r="H69" i="2"/>
  <c r="H25" i="2"/>
  <c r="D29" i="13"/>
  <c r="G409" i="1"/>
  <c r="H646" i="1" s="1"/>
  <c r="J646" i="1" s="1"/>
  <c r="H102" i="2"/>
  <c r="G477" i="1"/>
  <c r="B33" i="16" s="1"/>
  <c r="C112" i="2"/>
  <c r="H112" i="2" s="1"/>
  <c r="H94" i="2"/>
  <c r="H29" i="2"/>
  <c r="H27" i="2"/>
  <c r="H24" i="2"/>
  <c r="H12" i="2"/>
  <c r="H8" i="2"/>
  <c r="K2" i="14"/>
  <c r="K3" i="14" s="1"/>
  <c r="D15" i="13"/>
  <c r="C15" i="13" s="1"/>
  <c r="C12" i="10"/>
  <c r="E13" i="13"/>
  <c r="C13" i="13" s="1"/>
  <c r="H89" i="2"/>
  <c r="H59" i="2"/>
  <c r="H34" i="2"/>
  <c r="H101" i="2"/>
  <c r="H99" i="2"/>
  <c r="H79" i="2"/>
  <c r="H76" i="2"/>
  <c r="H58" i="2"/>
  <c r="H16" i="2"/>
  <c r="H113" i="2"/>
  <c r="H132" i="2"/>
  <c r="G662" i="1"/>
  <c r="H36" i="2"/>
  <c r="H44" i="2"/>
  <c r="H48" i="2"/>
  <c r="H131" i="2"/>
  <c r="H30" i="2"/>
  <c r="H137" i="2"/>
  <c r="H21" i="2"/>
  <c r="H97" i="2"/>
  <c r="H61" i="2"/>
  <c r="H22" i="2"/>
  <c r="K36" i="14"/>
  <c r="K37" i="14" s="1"/>
  <c r="C120" i="2"/>
  <c r="H120" i="2"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I662" i="1"/>
  <c r="D128" i="2"/>
  <c r="D145" i="2" s="1"/>
  <c r="H127" i="2"/>
  <c r="F194" i="1"/>
  <c r="F469" i="1" s="1"/>
  <c r="H57" i="2"/>
  <c r="H78" i="2"/>
  <c r="H103" i="2"/>
  <c r="H31" i="2"/>
  <c r="H62" i="2"/>
  <c r="H18" i="2"/>
  <c r="H85" i="2"/>
  <c r="H134" i="2"/>
  <c r="H91" i="2"/>
  <c r="H42"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E33" i="13"/>
  <c r="D35" i="13" s="1"/>
  <c r="J648" i="1"/>
  <c r="L258" i="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C144" i="2" l="1"/>
  <c r="H141" i="2"/>
  <c r="H628" i="1"/>
  <c r="F471" i="1"/>
  <c r="H51" i="2"/>
  <c r="J628" i="1"/>
  <c r="L272" i="1"/>
  <c r="G633" i="1" s="1"/>
  <c r="F473" i="1"/>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J633" i="1" s="1"/>
  <c r="F475" i="1"/>
  <c r="F477" i="1" s="1"/>
  <c r="H623" i="1" s="1"/>
  <c r="H145" i="2"/>
  <c r="I670" i="1"/>
  <c r="I673" i="1" s="1"/>
  <c r="C7" i="10" s="1"/>
  <c r="F673" i="1"/>
  <c r="C4" i="10" s="1"/>
  <c r="I668" i="1"/>
  <c r="D28" i="10"/>
  <c r="D37" i="10"/>
  <c r="D36" i="10"/>
  <c r="D35" i="10"/>
  <c r="D40" i="10"/>
  <c r="D39" i="10"/>
  <c r="J623"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<sst xmlns="http://schemas.openxmlformats.org/spreadsheetml/2006/main" count="6638" uniqueCount="1841">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</sst>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M666" sqref="M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1751</v>
      </c>
      <c r="B2">
        <f>INDEX('School Tables'!$AH$3:$AH$213,MATCH('DOE25'!A2,'School Tables'!$AJ$3:$AJ$213,0))</f>
        <v>222</v>
      </c>
      <c r="C2">
        <f>INDEX('School Tables'!$AI$3:$AI$213,MATCH('DOE25'!A2,'School Tables'!$AJ$3:$AJ$213,0))</f>
        <v>222</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0</v>
      </c>
      <c r="G19" s="38">
        <f>SUM(G9:G18)</f>
        <v>0</v>
      </c>
      <c r="H19" s="38">
        <f>SUM(H9:H18)</f>
        <v>0</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86551</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86551</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-86551</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-86551</v>
      </c>
      <c r="G51" s="38">
        <f>SUM(G35:G50)</f>
        <v>0</v>
      </c>
      <c r="H51" s="38">
        <f>SUM(H35:H50)</f>
        <v>0</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0</v>
      </c>
      <c r="G52" s="38">
        <f>G51+G32</f>
        <v>0</v>
      </c>
      <c r="H52" s="38">
        <f>H51+H32</f>
        <v>0</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-19680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-19680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-19680</v>
      </c>
      <c r="G112" s="38">
        <f>G60+G111</f>
        <v>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138680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138680</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138680</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119000</v>
      </c>
      <c r="G194" s="38">
        <f>G112+G140+G170+G193</f>
        <v>0</v>
      </c>
      <c r="H194" s="38">
        <f>H112+H140+H170+H193</f>
        <v>0</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t="s">
        <v>286</v>
      </c>
      <c r="G216" s="18"/>
      <c r="H216" s="18">
        <v>54780</v>
      </c>
      <c r="I216" s="18"/>
      <c r="J216" s="18"/>
      <c r="K216" s="18"/>
      <c r="L216" s="13">
        <f>SUM(F216:K216)</f>
        <v>54780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7409</v>
      </c>
      <c r="G223" s="18"/>
      <c r="H223" s="18"/>
      <c r="I223" s="18"/>
      <c r="J223" s="18"/>
      <c r="K223" s="18"/>
      <c r="L223" s="13">
        <f t="shared" si="2"/>
        <v>7409</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7409</v>
      </c>
      <c r="G230" s="38">
        <f>SUM(G216:G229)</f>
        <v>0</v>
      </c>
      <c r="H230" s="38">
        <f>SUM(H216:H229)</f>
        <v>54780</v>
      </c>
      <c r="I230" s="38">
        <f>SUM(I216:I229)</f>
        <v>0</v>
      </c>
      <c r="J230" s="38">
        <f>SUM(J216:J229)</f>
        <v>0</v>
      </c>
      <c r="K230" s="38">
        <f t="shared" si="3"/>
        <v>0</v>
      </c>
      <c r="L230" s="38">
        <f t="shared" si="3"/>
        <v>62189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38000</v>
      </c>
      <c r="I234" s="18"/>
      <c r="J234" s="18"/>
      <c r="K234" s="18"/>
      <c r="L234" s="13">
        <f>SUM(F234:K234)</f>
        <v>38000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5139</v>
      </c>
      <c r="G241" s="18"/>
      <c r="H241" s="18"/>
      <c r="I241" s="18"/>
      <c r="J241" s="18"/>
      <c r="K241" s="18"/>
      <c r="L241" s="13">
        <f t="shared" si="4"/>
        <v>5139</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5139</v>
      </c>
      <c r="G248" s="38">
        <f t="shared" si="5"/>
        <v>0</v>
      </c>
      <c r="H248" s="38">
        <f t="shared" si="5"/>
        <v>38000</v>
      </c>
      <c r="I248" s="38">
        <f t="shared" si="5"/>
        <v>0</v>
      </c>
      <c r="J248" s="38">
        <f t="shared" si="5"/>
        <v>0</v>
      </c>
      <c r="K248" s="38">
        <f t="shared" si="5"/>
        <v>0</v>
      </c>
      <c r="L248" s="38">
        <f t="shared" si="5"/>
        <v>43139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12548</v>
      </c>
      <c r="G258" s="38">
        <f t="shared" si="8"/>
        <v>0</v>
      </c>
      <c r="H258" s="38">
        <f t="shared" si="8"/>
        <v>92780</v>
      </c>
      <c r="I258" s="38">
        <f t="shared" si="8"/>
        <v>0</v>
      </c>
      <c r="J258" s="38">
        <f t="shared" si="8"/>
        <v>0</v>
      </c>
      <c r="K258" s="38">
        <f t="shared" si="8"/>
        <v>0</v>
      </c>
      <c r="L258" s="38">
        <f t="shared" si="8"/>
        <v>105328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12548</v>
      </c>
      <c r="G272" s="39">
        <f t="shared" si="11"/>
        <v>0</v>
      </c>
      <c r="H272" s="39">
        <f t="shared" si="11"/>
        <v>92780</v>
      </c>
      <c r="I272" s="39">
        <f t="shared" si="11"/>
        <v>0</v>
      </c>
      <c r="J272" s="39">
        <f t="shared" si="11"/>
        <v>0</v>
      </c>
      <c r="K272" s="39">
        <f t="shared" si="11"/>
        <v>0</v>
      </c>
      <c r="L272" s="39">
        <f t="shared" si="11"/>
        <v>105328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-100223</v>
      </c>
      <c r="G466" s="18"/>
      <c r="H466" s="18"/>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119000</v>
      </c>
      <c r="G469" s="18"/>
      <c r="H469" s="18"/>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119000</v>
      </c>
      <c r="G471" s="19">
        <f>SUM(G469:G470)</f>
        <v>0</v>
      </c>
      <c r="H471" s="19">
        <f>SUM(H469:H470)</f>
        <v>0</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L258</f>
        <v>105328</v>
      </c>
      <c r="G473" s="18"/>
      <c r="H473" s="18"/>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105328</v>
      </c>
      <c r="G475" s="19">
        <f>SUM(G473:G474)</f>
        <v>0</v>
      </c>
      <c r="H475" s="19">
        <f>SUM(H473:H474)</f>
        <v>0</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-86551</v>
      </c>
      <c r="G477" s="19">
        <f>(G466+G471)- G475</f>
        <v>0</v>
      </c>
      <c r="H477" s="19">
        <f>(H466+H471)- H475</f>
        <v>0</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54780</v>
      </c>
      <c r="H576" s="18"/>
      <c r="I576" s="69">
        <f>SUM(F576:H576)</f>
        <v>54780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38000</v>
      </c>
      <c r="I579" s="69">
        <f t="shared" si="47"/>
        <v>38000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54780</v>
      </c>
      <c r="H589" s="79">
        <f t="shared" si="48"/>
        <v>38000</v>
      </c>
      <c r="I589" s="79">
        <f t="shared" si="48"/>
        <v>92780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9">SUM(H592:J592)</f>
        <v>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-86551</v>
      </c>
      <c r="H623" s="80">
        <f>F477</f>
        <v>-86551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119000</v>
      </c>
      <c r="H628" s="80">
        <f>SUM(F469)</f>
        <v>119000</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105328</v>
      </c>
      <c r="H633" s="80">
        <f>SUM(F473)</f>
        <v>105328</v>
      </c>
      <c r="I633" s="87" t="s">
        <v>111</v>
      </c>
      <c r="J633" s="80">
        <f t="shared" si="51"/>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62189</v>
      </c>
      <c r="H661" s="13">
        <f>(L248+L329+L361)</f>
        <v>43139</v>
      </c>
      <c r="I661" s="13">
        <f>SUM(F661:H661)</f>
        <v>105328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54780</v>
      </c>
      <c r="H664" s="142">
        <f>SUM(H576:H588)+SUM(J603:J605)+L614</f>
        <v>38000</v>
      </c>
      <c r="I664" s="13">
        <f>SUM(F664:H664)</f>
        <v>92780</v>
      </c>
      <c r="J664" s="13"/>
      <c r="K664" s="13"/>
      <c r="L664" s="13"/>
      <c r="M664" s="9"/>
    </row>
    <row r="665" spans="1:13" s="3" customFormat="1" ht="12.2" customHeight="1" x14ac:dyDescent="0.15">
      <c r="A665" s="1" t="s">
        <v>130</v>
      </c>
      <c r="F665" s="13">
        <f>F661-SUM(F662:F664)</f>
        <v>0</v>
      </c>
      <c r="G665" s="13">
        <f>G661-SUM(G662:G664)</f>
        <v>7409</v>
      </c>
      <c r="H665" s="13">
        <f>H661-SUM(H662:H664)</f>
        <v>5139</v>
      </c>
      <c r="I665" s="13">
        <f>I661-SUM(I662:I664)</f>
        <v>12548</v>
      </c>
      <c r="J665" s="13"/>
      <c r="K665" s="13"/>
      <c r="L665" s="13"/>
      <c r="M665" s="8"/>
    </row>
    <row r="666" spans="1:13" s="3" customFormat="1" ht="12.2" customHeight="1" x14ac:dyDescent="0.2">
      <c r="A666" s="1" t="s">
        <v>131</v>
      </c>
      <c r="F666" s="182"/>
      <c r="G666" s="183">
        <v>0</v>
      </c>
      <c r="H666" s="183">
        <v>0</v>
      </c>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-7409</v>
      </c>
      <c r="H670" s="73">
        <f t="shared" si="52"/>
        <v>-5139</v>
      </c>
      <c r="I670" s="13">
        <f>SUM(F670:H670)</f>
        <v>-12548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Hale's Location (Carroll County)</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Hale's Location (Carroll County)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t="e">
        <f>'DOE25'!F198+'DOE25'!F216+'DOE25'!F234+'DOE25'!F277+'DOE25'!F296+'DOE25'!F315</f>
        <v>#VALUE!</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e">
        <f>IF(B9=B13,IF(C9=C13,"Check Total OK","Check Total Error"),"Check Total Error")</f>
        <v>#VALUE!</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I16" sqref="I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Hale's Location (Carroll County)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92780</v>
      </c>
      <c r="D5" s="19">
        <f>SUM('DOE25'!L198:L201)+SUM('DOE25'!L216:L219)+SUM('DOE25'!L234:L237)-F5-G5-H5</f>
        <v>92780</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12548</v>
      </c>
      <c r="D8" s="179"/>
      <c r="E8" s="19">
        <f>'DOE25'!L205+'DOE25'!L223+'DOE25'!L241-F8-G8-H8-D9-D11</f>
        <v>12548</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0</v>
      </c>
      <c r="D15" s="19">
        <f>'DOE25'!L209+'DOE25'!L227+'DOE25'!L245-F15-G15-H15</f>
        <v>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0</v>
      </c>
      <c r="D31" s="19">
        <f>'DOE25'!L291+'DOE25'!L310+'DOE25'!L329+'DOE25'!L334+'DOE25'!L335+'DOE25'!L336-F31-G31-H31</f>
        <v>0</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92780</v>
      </c>
      <c r="E33" s="181">
        <f t="shared" si="1"/>
        <v>12548</v>
      </c>
      <c r="F33" s="181">
        <f t="shared" si="1"/>
        <v>0</v>
      </c>
      <c r="G33" s="181">
        <f t="shared" si="1"/>
        <v>0</v>
      </c>
      <c r="H33" s="181">
        <f t="shared" si="1"/>
        <v>0</v>
      </c>
      <c r="I33" s="181">
        <f t="shared" si="1"/>
        <v>0</v>
      </c>
    </row>
    <row r="34" spans="1:9" ht="12" thickBot="1" x14ac:dyDescent="0.25"/>
    <row r="35" spans="1:9" ht="12" thickBot="1" x14ac:dyDescent="0.25">
      <c r="B35" s="187" t="s">
        <v>827</v>
      </c>
      <c r="D35" s="188">
        <f>E33</f>
        <v>12548</v>
      </c>
      <c r="E35" s="184"/>
      <c r="F35" s="294" t="s">
        <v>1596</v>
      </c>
      <c r="G35" s="295"/>
      <c r="H35" s="295"/>
      <c r="I35" s="296"/>
    </row>
    <row r="36" spans="1:9" ht="12" thickTop="1" x14ac:dyDescent="0.2">
      <c r="B36" t="s">
        <v>807</v>
      </c>
      <c r="D36" s="19">
        <f>D33</f>
        <v>92780</v>
      </c>
      <c r="F36" s="297"/>
      <c r="G36" s="254" t="str">
        <f>IF(F36=0,"&lt;&lt;&lt;&lt;&lt; YOU HAVE NOT CHOSEN IF YOU WANT AN INDIRECT COST RATE!!","")</f>
        <v>&lt;&lt;&lt;&lt;&lt; YOU HAVE NOT CHOSEN IF YOU WANT AN INDIRECT COST RATE!!</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J4" sqref="J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Hale's Location (Carroll County)</v>
      </c>
      <c r="B2">
        <f>'DOE25'!B2</f>
        <v>222</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54780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ERROR!! Other District Expenditures Line Less Than Page 22 Middle School Tuition Total</v>
      </c>
      <c r="J24" s="223" t="s">
        <v>1516</v>
      </c>
      <c r="K24" s="310">
        <f>K34-K23</f>
        <v>-54780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62189</v>
      </c>
      <c r="H25" s="263">
        <f>F25-G25</f>
        <v>-62189</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38000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ERROR!! Other District Expenditures Line Less Than Page 22 High School Tuition Total</v>
      </c>
      <c r="J37" s="223" t="s">
        <v>1516</v>
      </c>
      <c r="K37" s="310">
        <f>K45-K36</f>
        <v>-38000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43139</v>
      </c>
      <c r="H38" s="263">
        <f>F38-G38</f>
        <v>-43139</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Hale's Location (Carroll County)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0</v>
      </c>
      <c r="E18" s="38">
        <f>SUM(E8:E17)</f>
        <v>0</v>
      </c>
      <c r="F18" s="38">
        <f>SUM(F8:F17)</f>
        <v>0</v>
      </c>
      <c r="G18" s="38">
        <f>SUM(G8:G17)</f>
        <v>0</v>
      </c>
      <c r="H18" s="38">
        <f t="shared" si="0"/>
        <v>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86551</v>
      </c>
      <c r="D21" s="73">
        <f>'DOE25'!G22</f>
        <v>0</v>
      </c>
      <c r="E21" s="73">
        <f>'DOE25'!H22</f>
        <v>0</v>
      </c>
      <c r="F21" s="73">
        <f>'DOE25'!I22</f>
        <v>0</v>
      </c>
      <c r="G21" s="73">
        <f>'DOE25'!J22</f>
        <v>0</v>
      </c>
      <c r="H21" s="13">
        <f t="shared" ref="H21:H31" si="1">SUM(C21:G21)</f>
        <v>86551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86551</v>
      </c>
      <c r="D31" s="38">
        <f>SUM(D21:D30)</f>
        <v>0</v>
      </c>
      <c r="E31" s="38">
        <f>SUM(E21:E30)</f>
        <v>0</v>
      </c>
      <c r="F31" s="38">
        <f>SUM(F21:F30)</f>
        <v>0</v>
      </c>
      <c r="G31" s="38">
        <f>SUM(G21:G30)</f>
        <v>0</v>
      </c>
      <c r="H31" s="38">
        <f t="shared" si="1"/>
        <v>86551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-86551</v>
      </c>
      <c r="D44" s="73">
        <f>'DOE25'!G45</f>
        <v>0</v>
      </c>
      <c r="E44" s="73">
        <f>'DOE25'!H45</f>
        <v>0</v>
      </c>
      <c r="F44" s="73">
        <f>'DOE25'!I45</f>
        <v>0</v>
      </c>
      <c r="G44" s="73">
        <f>'DOE25'!J45</f>
        <v>0</v>
      </c>
      <c r="H44" s="13">
        <f t="shared" si="2"/>
        <v>-86551</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-86551</v>
      </c>
      <c r="D50" s="38">
        <f>SUM(D34:D49)</f>
        <v>0</v>
      </c>
      <c r="E50" s="38">
        <f>SUM(E34:E49)</f>
        <v>0</v>
      </c>
      <c r="F50" s="38">
        <f>SUM(F34:F49)</f>
        <v>0</v>
      </c>
      <c r="G50" s="38">
        <f>SUM(G34:G49)</f>
        <v>0</v>
      </c>
      <c r="H50" s="38">
        <f t="shared" si="2"/>
        <v>-86551</v>
      </c>
      <c r="I50" s="90"/>
    </row>
    <row r="51" spans="1:9" ht="12" thickTop="1" x14ac:dyDescent="0.2">
      <c r="A51" s="35" t="s">
        <v>881</v>
      </c>
      <c r="B51" s="2"/>
      <c r="C51" s="38">
        <f>C50+C31</f>
        <v>0</v>
      </c>
      <c r="D51" s="38">
        <f>D50+D31</f>
        <v>0</v>
      </c>
      <c r="E51" s="38">
        <f>E50+E31</f>
        <v>0</v>
      </c>
      <c r="F51" s="38">
        <f>F50+F31</f>
        <v>0</v>
      </c>
      <c r="G51" s="38">
        <f>G50+G31</f>
        <v>0</v>
      </c>
      <c r="H51" s="38">
        <f t="shared" si="2"/>
        <v>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-19680</v>
      </c>
      <c r="D56" s="73">
        <f>'DOE25'!G60</f>
        <v>0</v>
      </c>
      <c r="E56" s="73">
        <f>'DOE25'!H60</f>
        <v>0</v>
      </c>
      <c r="F56" s="73">
        <f>'DOE25'!I60</f>
        <v>0</v>
      </c>
      <c r="G56" s="73">
        <f>'DOE25'!J60</f>
        <v>0</v>
      </c>
      <c r="H56" s="13">
        <f t="shared" ref="H56:H63" si="3">SUM(C56:G56)</f>
        <v>-19680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0</v>
      </c>
      <c r="H62" s="13">
        <f t="shared" si="3"/>
        <v>0</v>
      </c>
      <c r="I62"/>
    </row>
    <row r="63" spans="1:9" ht="12" thickTop="1" x14ac:dyDescent="0.2">
      <c r="A63" s="28" t="s">
        <v>175</v>
      </c>
      <c r="B63" s="6"/>
      <c r="C63" s="21">
        <f>C56+C62</f>
        <v>-19680</v>
      </c>
      <c r="D63" s="21">
        <f>D56+D62</f>
        <v>0</v>
      </c>
      <c r="E63" s="21">
        <f>E56+E62</f>
        <v>0</v>
      </c>
      <c r="F63" s="21">
        <f>F56+F62</f>
        <v>0</v>
      </c>
      <c r="G63" s="21">
        <f>G56+G62</f>
        <v>0</v>
      </c>
      <c r="H63" s="13">
        <f t="shared" si="3"/>
        <v>-19680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138680</v>
      </c>
      <c r="D67" s="23"/>
      <c r="E67" s="23"/>
      <c r="F67" s="23"/>
      <c r="G67" s="23"/>
      <c r="H67" s="13">
        <f t="shared" si="4"/>
        <v>138680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138680</v>
      </c>
      <c r="D70" s="97">
        <f>D69</f>
        <v>0</v>
      </c>
      <c r="E70" s="97">
        <f>E69</f>
        <v>0</v>
      </c>
      <c r="F70" s="97">
        <f>F69</f>
        <v>0</v>
      </c>
      <c r="G70" s="97">
        <f>G69</f>
        <v>0</v>
      </c>
      <c r="H70" s="13">
        <f t="shared" si="4"/>
        <v>138680</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138680</v>
      </c>
      <c r="D81" s="93">
        <f>SUM(D79:D80)+D78+D70</f>
        <v>0</v>
      </c>
      <c r="E81" s="93">
        <f>SUM(E79:E80)+E78+E70</f>
        <v>0</v>
      </c>
      <c r="F81" s="93">
        <f>SUM(F79:F80)+F78+F70</f>
        <v>0</v>
      </c>
      <c r="G81" s="93">
        <f>SUM(G79:G80)+G78+G70</f>
        <v>0</v>
      </c>
      <c r="H81" s="93">
        <f t="shared" si="4"/>
        <v>138680</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0</v>
      </c>
      <c r="F88" s="252">
        <f>SUM('DOE25'!I153:I162)</f>
        <v>0</v>
      </c>
      <c r="G88" s="23" t="s">
        <v>288</v>
      </c>
      <c r="H88" s="13">
        <f t="shared" si="5"/>
        <v>0</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0</v>
      </c>
      <c r="F91" s="94">
        <f>SUM(F85:F90)</f>
        <v>0</v>
      </c>
      <c r="G91" s="23" t="s">
        <v>288</v>
      </c>
      <c r="H91" s="13">
        <f t="shared" si="5"/>
        <v>0</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119000</v>
      </c>
      <c r="D104" s="68">
        <f>D63+D81+D91+D103</f>
        <v>0</v>
      </c>
      <c r="E104" s="68">
        <f>E63+E81+E91+E103</f>
        <v>0</v>
      </c>
      <c r="F104" s="68">
        <f>F63+F81+F91+F103</f>
        <v>0</v>
      </c>
      <c r="G104" s="68">
        <f>G63+G81+G103</f>
        <v>0</v>
      </c>
      <c r="H104" s="68">
        <f t="shared" si="5"/>
        <v>119000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92780</v>
      </c>
      <c r="D109" s="23" t="s">
        <v>288</v>
      </c>
      <c r="E109" s="73">
        <f>('DOE25'!L277)+('DOE25'!L296)+('DOE25'!L315)</f>
        <v>0</v>
      </c>
      <c r="F109" s="23" t="s">
        <v>288</v>
      </c>
      <c r="G109" s="23" t="s">
        <v>288</v>
      </c>
      <c r="H109" s="13">
        <f t="shared" ref="H109:H115" si="6">SUM(C109:G109)</f>
        <v>92780</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92780</v>
      </c>
      <c r="D115" s="68">
        <f>SUM(D109:D114)</f>
        <v>0</v>
      </c>
      <c r="E115" s="68">
        <f>SUM(E109:E114)</f>
        <v>0</v>
      </c>
      <c r="F115" s="68">
        <f>SUM(F109:F114)</f>
        <v>0</v>
      </c>
      <c r="G115" s="68">
        <f>SUM(G109:G114)</f>
        <v>0</v>
      </c>
      <c r="H115" s="68">
        <f t="shared" si="6"/>
        <v>92780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12548</v>
      </c>
      <c r="D120" s="23" t="s">
        <v>288</v>
      </c>
      <c r="E120" s="73">
        <f>+('DOE25'!L284)+('DOE25'!L303)+('DOE25'!L322)</f>
        <v>0</v>
      </c>
      <c r="F120" s="23" t="s">
        <v>288</v>
      </c>
      <c r="G120" s="23" t="s">
        <v>288</v>
      </c>
      <c r="H120" s="13">
        <f t="shared" si="7"/>
        <v>12548</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13">
        <f t="shared" si="7"/>
        <v>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12548</v>
      </c>
      <c r="D128" s="68">
        <f>SUM(D118:D127)</f>
        <v>0</v>
      </c>
      <c r="E128" s="68">
        <f>SUM(E118:E127)</f>
        <v>0</v>
      </c>
      <c r="F128" s="68">
        <f>SUM(F118:F127)</f>
        <v>0</v>
      </c>
      <c r="G128" s="68">
        <f>SUM(G118:G127)</f>
        <v>0</v>
      </c>
      <c r="H128" s="68">
        <f t="shared" si="7"/>
        <v>12548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105328</v>
      </c>
      <c r="D145" s="68">
        <f>(D115+D128+D144)</f>
        <v>0</v>
      </c>
      <c r="E145" s="68">
        <f>(E115+E128+E144)</f>
        <v>0</v>
      </c>
      <c r="F145" s="68">
        <f>(F115+F128+F144)</f>
        <v>0</v>
      </c>
      <c r="G145" s="68">
        <f>(G115+G128+G144)</f>
        <v>0</v>
      </c>
      <c r="H145" s="68">
        <f t="shared" si="7"/>
        <v>105328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Hale's Location (Carroll County)</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92780</v>
      </c>
      <c r="D10" s="131">
        <f>ROUND((C10/$C$28)*100,1)</f>
        <v>88.1</v>
      </c>
    </row>
    <row r="11" spans="1:4" x14ac:dyDescent="0.2">
      <c r="A11">
        <v>1200</v>
      </c>
      <c r="B11" t="s">
        <v>703</v>
      </c>
      <c r="C11" s="128">
        <f>ROUND('DOE25'!L199+'DOE25'!L217+'DOE25'!L235+'DOE25'!L278+'DOE25'!L297+'DOE25'!L316,0)</f>
        <v>0</v>
      </c>
      <c r="D11" s="131">
        <f>ROUND((C11/$C$28)*100,1)</f>
        <v>0</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12548</v>
      </c>
      <c r="D17" s="131">
        <f t="shared" si="0"/>
        <v>11.9</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0</v>
      </c>
      <c r="D21" s="131">
        <f t="shared" si="0"/>
        <v>0</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105328</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105328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-19680</v>
      </c>
      <c r="D35" s="131">
        <f t="shared" ref="D35:D40" si="1">ROUND((C35/$C$41)*100,1)</f>
        <v>-16.5</v>
      </c>
    </row>
    <row r="36" spans="1:4" x14ac:dyDescent="0.2">
      <c r="B36" s="71" t="s">
        <v>739</v>
      </c>
      <c r="C36" s="128">
        <f>SUM('DOE25'!F112:J112)-SUM('DOE25'!G97:G110)+('DOE25'!F175+'DOE25'!F176+'DOE25'!I175+'DOE25'!I176)-C35</f>
        <v>0</v>
      </c>
      <c r="D36" s="131">
        <f t="shared" si="1"/>
        <v>0</v>
      </c>
    </row>
    <row r="37" spans="1:4" x14ac:dyDescent="0.2">
      <c r="A37" s="132" t="s">
        <v>831</v>
      </c>
      <c r="B37" s="71" t="s">
        <v>728</v>
      </c>
      <c r="C37" s="128">
        <f>ROUND('DOE25'!F117+'DOE25'!F118,0)</f>
        <v>138680</v>
      </c>
      <c r="D37" s="131">
        <f t="shared" si="1"/>
        <v>116.5</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0</v>
      </c>
      <c r="D39" s="131">
        <f t="shared" si="1"/>
        <v>0</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119000</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Hale's Location (Carroll County)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2024-10-02T16:09:32Z</cp:lastPrinted>
  <dcterms:created xsi:type="dcterms:W3CDTF">1997-12-04T19:04:30Z</dcterms:created>
  <dcterms:modified xsi:type="dcterms:W3CDTF">2024-10-11T20:29:54Z</dcterms:modified>
</cp:coreProperties>
</file>