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6AEBADCA-2F7E-4C56-8141-9D66C313136E}"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225"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41" i="1" l="1"/>
  <c r="H223" i="1"/>
  <c r="H205" i="1"/>
  <c r="J592" i="1"/>
  <c r="I592" i="1"/>
  <c r="H592" i="1"/>
  <c r="H576" i="1"/>
  <c r="G576" i="1"/>
  <c r="F576" i="1"/>
  <c r="G460" i="1"/>
  <c r="H245" i="1"/>
  <c r="H234" i="1"/>
  <c r="H227" i="1"/>
  <c r="H216" i="1"/>
  <c r="H209" i="1"/>
  <c r="H198"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I662" i="1"/>
  <c r="C2" i="1"/>
  <c r="B2" i="1"/>
  <c r="P3" i="14" l="1"/>
  <c r="O3" i="14"/>
  <c r="G42" i="13"/>
  <c r="H135" i="2"/>
  <c r="H136" i="2"/>
  <c r="H143" i="2"/>
  <c r="H134" i="2"/>
  <c r="H132" i="2"/>
  <c r="H131" i="2"/>
  <c r="H127" i="2"/>
  <c r="H122" i="2"/>
  <c r="H123" i="2"/>
  <c r="H125" i="2"/>
  <c r="H111" i="2"/>
  <c r="H112" i="2"/>
  <c r="H113" i="2"/>
  <c r="H114" i="2"/>
  <c r="H97" i="2"/>
  <c r="H98" i="2"/>
  <c r="H99" i="2"/>
  <c r="H100" i="2"/>
  <c r="H101" i="2"/>
  <c r="H102" i="2"/>
  <c r="H94" i="2"/>
  <c r="H93" i="2"/>
  <c r="H88" i="2"/>
  <c r="H89" i="2"/>
  <c r="H90" i="2"/>
  <c r="H91" i="2"/>
  <c r="H87" i="2"/>
  <c r="H85" i="2"/>
  <c r="H73" i="2"/>
  <c r="H74" i="2"/>
  <c r="H75" i="2"/>
  <c r="H76" i="2"/>
  <c r="H77" i="2"/>
  <c r="H78" i="2"/>
  <c r="H79" i="2"/>
  <c r="H80" i="2"/>
  <c r="H72" i="2"/>
  <c r="H69" i="2"/>
  <c r="H57" i="2"/>
  <c r="H58" i="2"/>
  <c r="H60" i="2"/>
  <c r="H61" i="2"/>
  <c r="H49" i="2"/>
  <c r="H48" i="2"/>
  <c r="H44" i="2"/>
  <c r="H42" i="2"/>
  <c r="H40" i="2"/>
  <c r="H39" i="2"/>
  <c r="H38" i="2"/>
  <c r="H36" i="2"/>
  <c r="H35" i="2"/>
  <c r="H34" i="2"/>
  <c r="H22" i="2"/>
  <c r="H24" i="2"/>
  <c r="H25" i="2"/>
  <c r="H26" i="2"/>
  <c r="H27" i="2"/>
  <c r="H28" i="2"/>
  <c r="H29" i="2"/>
  <c r="H30" i="2"/>
  <c r="H21" i="2"/>
  <c r="H9" i="2"/>
  <c r="H10" i="2"/>
  <c r="H11" i="2"/>
  <c r="H12"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F56" i="2"/>
  <c r="C58" i="2"/>
  <c r="E58" i="2"/>
  <c r="C59" i="2"/>
  <c r="H59" i="2" s="1"/>
  <c r="D59" i="2"/>
  <c r="E59" i="2"/>
  <c r="F59" i="2"/>
  <c r="D60" i="2"/>
  <c r="C61" i="2"/>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H653" i="1"/>
  <c r="G654" i="1"/>
  <c r="H654" i="1"/>
  <c r="H655" i="1"/>
  <c r="H656" i="1"/>
  <c r="I170" i="1"/>
  <c r="J652" i="1" l="1"/>
  <c r="H8" i="2"/>
  <c r="G409" i="1"/>
  <c r="H646" i="1" s="1"/>
  <c r="K36" i="14"/>
  <c r="K37" i="14" s="1"/>
  <c r="G663" i="1"/>
  <c r="D15" i="13"/>
  <c r="C15" i="13" s="1"/>
  <c r="C120" i="2"/>
  <c r="H120" i="2" s="1"/>
  <c r="K2" i="14"/>
  <c r="K3" i="14" s="1"/>
  <c r="G646"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H18" i="2" s="1"/>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H103" i="2" s="1"/>
  <c r="F103" i="2"/>
  <c r="C103" i="2"/>
  <c r="F91" i="2"/>
  <c r="E50" i="2"/>
  <c r="E51" i="2" s="1"/>
  <c r="C50" i="2"/>
  <c r="H50" i="2" s="1"/>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81" i="2" l="1"/>
  <c r="H81" i="2" s="1"/>
  <c r="F194"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44" i="2" l="1"/>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<sst xmlns="http://schemas.openxmlformats.org/spreadsheetml/2006/main" count="6640" uniqueCount="1842">
  <si>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</si>
  <si>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</si>
  <si>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</si>
  <si>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</si>
  <si>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</si>
  <si>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</si>
  <si>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</si>
  <si>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</si>
  <si>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</si>
  <si>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</si>
  <si>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</si>
  <si>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</si>
  <si>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</si>
  <si>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</si>
  <si>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</si>
  <si>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</si>
  <si>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</si>
  <si>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</si>
  <si>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</si>
  <si>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</si>
  <si>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</si>
  <si>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</si>
  <si>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</si>
  <si>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</si>
  <si>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</si>
  <si>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</si>
  <si>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</si>
  <si>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</si>
  <si>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</si>
  <si>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</si>
  <si>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</si>
  <si>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</si>
  <si>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</si>
  <si>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</si>
  <si>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</si>
  <si>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</si>
  <si>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</si>
  <si>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</si>
  <si>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</si>
  <si>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</si>
  <si>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</si>
  <si>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</si>
  <si>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</si>
  <si>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</si>
  <si>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</si>
  <si>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</si>
  <si>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</si>
  <si>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</si>
  <si>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</si>
  <si>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</si>
  <si>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</si>
  <si>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</si>
  <si>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</si>
  <si>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</si>
  <si>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</si>
  <si>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</si>
  <si>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</si>
  <si>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</si>
  <si>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</si>
  <si>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</si>
  <si>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</si>
  <si>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</si>
  <si>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</si>
  <si>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</si>
  <si>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</si>
  <si>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</si>
  <si>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</si>
  <si>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</si>
  <si>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</si>
  <si>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</si>
  <si>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</si>
  <si>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</si>
  <si>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</si>
  <si>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</si>
  <si>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</si>
  <si>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</si>
  <si>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</si>
  <si>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</si>
  <si>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</si>
  <si>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</si>
  <si>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</si>
  <si>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</si>
  <si>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</si>
  <si>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</si>
  <si>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</si>
  <si>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</si>
  <si>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</si>
  <si>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</si>
  <si>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</si>
  <si>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</si>
  <si>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</si>
  <si>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</si>
  <si>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</si>
  <si>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</si>
  <si>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</si>
  <si>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</si>
  <si>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</si>
  <si>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</si>
  <si>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</si>
  <si>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</si>
  <si>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</si>
  <si>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</si>
  <si>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</si>
  <si>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</si>
  <si>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</si>
  <si>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</si>
  <si>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</si>
  <si>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</si>
  <si>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</si>
  <si>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</si>
  <si>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</si>
  <si>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</si>
  <si>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</si>
  <si>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</si>
  <si>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</si>
  <si>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</si>
  <si>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</si>
  <si>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</si>
  <si>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</si>
  <si>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</si>
  <si>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</si>
  <si>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</si>
  <si>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</si>
  <si>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</si>
  <si>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</si>
  <si>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</si>
  <si>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</si>
  <si>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</si>
  <si>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</si>
  <si>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</si>
  <si>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</si>
  <si>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</si>
  <si>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</si>
  <si>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</si>
  <si>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</si>
  <si>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</si>
  <si>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</si>
  <si>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</si>
  <si>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</si>
  <si>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</si>
  <si>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</si>
  <si>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</si>
  <si>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</si>
  <si>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</si>
  <si>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</si>
  <si>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</si>
  <si>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</si>
  <si>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</si>
  <si>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</si>
  <si>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</si>
  <si>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</si>
  <si>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</si>
  <si>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</si>
  <si>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</si>
  <si>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</si>
  <si>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</si>
  <si>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</si>
  <si>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</si>
  <si>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</si>
  <si>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</si>
  <si>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</si>
  <si>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</si>
  <si>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</si>
  <si>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</si>
  <si>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</si>
  <si>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</si>
  <si>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</si>
  <si>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</si>
  <si>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</si>
  <si>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</si>
  <si>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</si>
  <si>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</si>
  <si>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</si>
  <si>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</si>
  <si>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</si>
  <si>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</si>
  <si>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</si>
  <si>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</si>
  <si>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</si>
  <si>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</si>
  <si>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</si>
  <si>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</si>
  <si>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</si>
  <si>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</si>
  <si>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</si>
  <si>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</si>
  <si>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</si>
  <si>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</si>
  <si>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</si>
  <si>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</si>
  <si>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</si>
  <si>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</si>
  <si>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</si>
  <si>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</si>
  <si>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</si>
  <si>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</si>
  <si>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</si>
  <si>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</si>
  <si>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</si>
  <si>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</si>
  <si>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</si>
  <si>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</si>
  <si>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</si>
  <si>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</si>
  <si>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</si>
  <si>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</si>
  <si>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</si>
  <si>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</si>
  <si>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</si>
  <si>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</si>
  <si>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</si>
  <si>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</si>
  <si>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</si>
  <si>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</si>
  <si>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</si>
  <si>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</si>
  <si>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</si>
  <si>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</si>
  <si>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</si>
  <si>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</si>
  <si>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</si>
  <si>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</si>
  <si>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</si>
  <si>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</si>
  <si>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</si>
  <si>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</si>
  <si>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</si>
  <si>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</si>
  <si>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</si>
  <si>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</si>
  <si>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</si>
  <si>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</si>
  <si>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</si>
  <si>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</si>
  <si>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</si>
  <si>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</si>
  <si>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</si>
  <si>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</si>
  <si>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</si>
  <si>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</si>
  <si>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</si>
  <si>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</si>
  <si>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</si>
  <si>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</si>
  <si>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</si>
  <si>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</si>
  <si>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</si>
  <si>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</si>
  <si>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</si>
  <si>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</si>
  <si>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</si>
  <si>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</si>
  <si>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</si>
  <si>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</si>
  <si>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</si>
  <si>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</si>
  <si>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</si>
  <si>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</si>
  <si>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</si>
  <si>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</si>
  <si>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</si>
  <si>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</si>
  <si>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</si>
  <si>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</si>
  <si>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</si>
  <si>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</si>
  <si>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</si>
  <si>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</si>
  <si>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</si>
  <si>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</si>
  <si>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</si>
  <si>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</si>
  <si>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</si>
  <si>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</si>
  <si>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</si>
  <si>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</si>
  <si>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</si>
  <si>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</si>
  <si>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</si>
  <si>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</si>
  <si>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</si>
  <si>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</si>
  <si>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</si>
  <si>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</si>
  <si>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</si>
  <si>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</si>
  <si>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</si>
  <si>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</si>
  <si>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</si>
  <si>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</si>
  <si>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</si>
  <si>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</si>
  <si>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</si>
  <si>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</si>
  <si>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</si>
  <si>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</si>
  <si>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</si>
  <si>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</si>
  <si>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</si>
  <si>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</si>
  <si>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</si>
  <si>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</si>
  <si>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</si>
  <si>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</si>
  <si>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</si>
  <si>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</si>
  <si>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</si>
  <si>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</si>
  <si>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</si>
  <si>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</si>
  <si>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</si>
  <si>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</si>
  <si>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</si>
  <si>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</si>
  <si>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</si>
  <si>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</si>
  <si>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</si>
  <si>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</si>
  <si>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</si>
  <si>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</si>
  <si>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</si>
  <si>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</si>
  <si>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</si>
  <si>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</si>
  <si>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</si>
  <si>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</si>
  <si>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</si>
  <si>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</si>
  <si>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</si>
  <si>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</si>
  <si>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</si>
  <si>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</si>
  <si>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</si>
  <si>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</si>
  <si>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</si>
  <si>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</si>
  <si>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</si>
  <si>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</si>
  <si>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</si>
  <si>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</si>
  <si>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</si>
  <si>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</si>
  <si>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</si>
  <si>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</si>
  <si>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</si>
  <si>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</si>
  <si>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</si>
  <si>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</si>
  <si>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</si>
  <si>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</si>
  <si>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</si>
  <si>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</si>
  <si>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</si>
  <si>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</si>
  <si>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</si>
  <si>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</si>
  <si>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</si>
  <si>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</si>
  <si>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</si>
  <si>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</si>
  <si>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</si>
  <si>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</si>
  <si>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</si>
  <si>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</si>
  <si>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</si>
  <si>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</si>
  <si>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</si>
  <si>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</si>
  <si>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</si>
  <si>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</si>
  <si>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</si>
  <si>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</si>
  <si>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</si>
  <si>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</si>
  <si>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</si>
  <si>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</si>
  <si>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</si>
  <si>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</si>
  <si>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</si>
  <si>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</si>
  <si>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</si>
  <si>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</si>
  <si>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</si>
  <si>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</si>
  <si>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</si>
  <si>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</si>
  <si>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</si>
  <si>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</si>
  <si>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</si>
  <si>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</si>
  <si>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</si>
  <si>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</si>
  <si>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</si>
  <si>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</si>
  <si>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</si>
  <si>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</si>
  <si>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</si>
  <si>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</si>
  <si>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</si>
  <si>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</si>
  <si>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</si>
  <si>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</si>
  <si>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</si>
  <si>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</si>
  <si>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</si>
  <si>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</si>
  <si>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</si>
  <si>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</si>
  <si>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</si>
  <si>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</si>
  <si>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</si>
  <si>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</si>
  <si>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</si>
  <si>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</si>
  <si>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</si>
  <si>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</si>
  <si>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</si>
  <si>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</si>
  <si>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</si>
  <si>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</si>
  <si>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</si>
  <si>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</si>
  <si>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</si>
  <si>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</si>
  <si>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</si>
  <si>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</si>
  <si>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</si>
  <si>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</si>
  <si>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</si>
  <si>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</si>
  <si>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</si>
  <si>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</si>
  <si>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</si>
  <si>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</si>
  <si>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</si>
  <si>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</si>
  <si>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</si>
  <si>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</si>
  <si>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</si>
  <si>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</si>
  <si>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</si>
  <si>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</si>
  <si>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</si>
  <si>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</si>
  <si>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</si>
  <si>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</si>
  <si>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</si>
  <si>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</si>
  <si>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</si>
  <si>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</si>
  <si>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</si>
  <si>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</si>
  <si>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</si>
  <si>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</si>
  <si>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</si>
  <si>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</si>
  <si>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</si>
  <si>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</si>
  <si>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</si>
  <si>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</si>
  <si>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</si>
  <si>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</si>
  <si>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</si>
  <si>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</si>
  <si>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</si>
  <si>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</si>
  <si>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</si>
  <si>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</si>
  <si>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</si>
  <si>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</si>
  <si>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</si>
  <si>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</si>
  <si>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</si>
  <si>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</si>
  <si>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</si>
  <si>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</si>
  <si>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</si>
  <si>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</si>
  <si>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</si>
  <si>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</si>
  <si>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</si>
  <si>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</si>
  <si>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</si>
  <si>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</si>
  <si>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</si>
  <si>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</si>
  <si>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</si>
  <si>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</si>
  <si>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</si>
  <si>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</si>
  <si>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</si>
  <si>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</si>
  <si>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</si>
  <si>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</si>
  <si>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</si>
  <si>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</si>
  <si>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</si>
  <si>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</si>
  <si>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</si>
  <si>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</si>
  <si>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</si>
  <si>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</si>
  <si>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</si>
  <si>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</si>
  <si>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</si>
  <si>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</si>
  <si>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</si>
  <si>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</si>
  <si>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</si>
  <si>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</si>
  <si>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</si>
  <si>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</si>
  <si>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</si>
  <si>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</si>
  <si>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</si>
  <si>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</si>
  <si>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</si>
  <si>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</si>
  <si>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</si>
  <si>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</si>
  <si>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</si>
  <si>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</si>
  <si>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</si>
  <si>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</si>
  <si>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</si>
  <si>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</si>
  <si>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</si>
  <si>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</si>
  <si>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</si>
  <si>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</si>
  <si>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</si>
  <si>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</si>
  <si>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</si>
  <si>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</si>
  <si>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</si>
  <si>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</si>
  <si>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</si>
  <si>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</si>
  <si>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</si>
  <si>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</si>
  <si>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</si>
  <si>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</si>
  <si>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</si>
  <si>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</si>
  <si>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</si>
  <si>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</si>
  <si>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</si>
  <si>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</si>
  <si>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</si>
  <si>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</si>
  <si>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</si>
  <si>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</si>
  <si>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</si>
  <si>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</si>
  <si>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</si>
  <si>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</si>
  <si>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</si>
  <si>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</si>
  <si>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</si>
  <si>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</si>
  <si>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</si>
  <si>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</si>
  <si>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</si>
  <si>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</si>
  <si>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</si>
  <si>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</si>
  <si>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</si>
  <si>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</si>
  <si>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</si>
  <si>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</si>
  <si>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</si>
  <si>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</si>
  <si>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</si>
  <si>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</si>
  <si>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</si>
  <si>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</si>
  <si>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</si>
  <si>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</si>
  <si>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</si>
  <si>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</si>
  <si>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</si>
  <si>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</si>
  <si>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</si>
  <si>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</si>
  <si>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</si>
  <si>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</si>
  <si>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</si>
  <si>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</si>
  <si>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</si>
  <si>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</si>
  <si>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</si>
  <si>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</si>
  <si>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</si>
  <si>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</si>
  <si>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</si>
  <si>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</si>
  <si>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</si>
  <si>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</si>
  <si>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</si>
  <si>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</si>
  <si>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</si>
  <si>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</si>
  <si>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</si>
  <si>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</si>
  <si>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</si>
  <si>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</si>
  <si>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</si>
  <si>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</si>
  <si>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</si>
  <si>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</si>
  <si>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</si>
  <si>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</si>
  <si>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</si>
  <si>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</si>
  <si>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</si>
  <si>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</si>
  <si>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</si>
  <si>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</si>
  <si>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</si>
  <si>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</si>
  <si>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</si>
  <si>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</si>
  <si>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</si>
  <si>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</si>
  <si>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</si>
  <si>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</si>
  <si>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</si>
  <si>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</si>
  <si>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</si>
  <si>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</si>
  <si>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</si>
  <si>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</si>
  <si>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</si>
  <si>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</si>
  <si>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</si>
  <si>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</si>
  <si>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</si>
  <si>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</si>
  <si>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</si>
  <si>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</si>
  <si>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</si>
  <si>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</si>
  <si>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</si>
  <si>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</si>
  <si>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</si>
  <si>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</si>
  <si>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</si>
  <si>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</si>
  <si>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</si>
  <si>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</si>
  <si>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</si>
  <si>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</si>
  <si>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</si>
  <si>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</si>
  <si>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</si>
  <si>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</si>
  <si>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</si>
  <si>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</si>
  <si>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</si>
  <si>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</si>
  <si>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</si>
  <si>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</si>
  <si>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</si>
  <si>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</si>
  <si>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</si>
  <si>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</si>
  <si>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</si>
  <si>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</si>
  <si>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</si>
  <si>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</si>
  <si>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</si>
  <si>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</si>
  <si>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</si>
  <si>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</si>
  <si>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</si>
  <si>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</si>
  <si>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</si>
  <si>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</si>
  <si>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</si>
  <si>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</si>
  <si>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</si>
  <si>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</si>
  <si>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</si>
  <si>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</si>
  <si>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</si>
  <si>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</si>
  <si>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</si>
  <si>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</si>
  <si>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</si>
  <si>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</si>
  <si>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</si>
  <si>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</si>
  <si>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</si>
  <si>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</si>
  <si>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</si>
  <si>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</si>
  <si>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</si>
  <si>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</si>
  <si>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</si>
  <si>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</si>
  <si>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</si>
  <si>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</si>
  <si>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</si>
  <si>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</si>
  <si>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</si>
  <si>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</si>
  <si>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</si>
  <si>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</si>
  <si>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</si>
  <si>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</si>
  <si>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</si>
  <si>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</si>
  <si>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</si>
  <si>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</si>
  <si>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</si>
  <si>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</si>
  <si>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</si>
  <si>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</si>
  <si>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</si>
  <si>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</si>
  <si>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</si>
  <si>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</si>
  <si>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</si>
  <si>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</si>
  <si>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</si>
  <si>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</si>
  <si>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</si>
  <si>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</si>
  <si>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</si>
  <si>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</si>
  <si>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</si>
  <si>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</si>
  <si>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</si>
  <si>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</si>
  <si>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</si>
  <si>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</si>
  <si>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</si>
  <si>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</si>
  <si>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</si>
  <si>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</si>
  <si>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</si>
  <si>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</si>
  <si>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</si>
  <si>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</si>
  <si>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</si>
  <si>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</si>
  <si>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</si>
  <si>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</si>
  <si>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</si>
  <si>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</si>
  <si>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</si>
  <si>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</si>
  <si>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</si>
  <si>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</si>
  <si>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</si>
  <si>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</si>
  <si>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</si>
  <si>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</si>
  <si>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</si>
  <si>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</si>
  <si>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</si>
  <si>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</si>
  <si>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</si>
  <si>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</si>
  <si>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</si>
  <si>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</si>
  <si>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</si>
  <si>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</si>
  <si>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</si>
  <si>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</si>
  <si>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</si>
  <si>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</si>
  <si>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</si>
  <si>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</si>
  <si>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</si>
  <si>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</si>
  <si>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</si>
  <si>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</si>
  <si>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</si>
  <si>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</si>
  <si>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</si>
  <si>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</si>
  <si>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</si>
  <si>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</si>
  <si>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</si>
  <si>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</si>
  <si>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</si>
  <si>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</si>
  <si>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</si>
  <si>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</si>
  <si>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</si>
  <si>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</si>
  <si>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</si>
  <si>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</si>
  <si>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</si>
  <si>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</si>
  <si>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</si>
  <si>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</si>
  <si>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</si>
  <si>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</si>
  <si>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</si>
  <si>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</si>
  <si>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</si>
  <si>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</si>
  <si>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</si>
  <si>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</si>
  <si>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</si>
  <si>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</si>
  <si>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</si>
  <si>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</si>
  <si>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</si>
  <si>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</si>
  <si>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</si>
  <si>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</si>
  <si>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</si>
  <si>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</si>
  <si>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</si>
  <si>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</si>
  <si>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</si>
  <si>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</si>
  <si>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</si>
  <si>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</si>
  <si>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</si>
  <si>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</si>
  <si>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</si>
  <si>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</si>
  <si>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</si>
  <si>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</si>
  <si>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</si>
  <si>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</si>
  <si>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</si>
  <si>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</si>
  <si>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</si>
  <si>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</si>
  <si>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</si>
  <si>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</si>
  <si>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</si>
  <si>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</si>
  <si>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</si>
  <si>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</si>
  <si>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</si>
  <si>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</si>
  <si>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</si>
  <si>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</si>
  <si>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</si>
  <si>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</si>
  <si>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</si>
  <si>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</si>
  <si>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</si>
  <si>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</si>
  <si>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</si>
  <si>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</si>
  <si>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</si>
  <si>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</si>
  <si>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</si>
  <si>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</si>
  <si>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</si>
  <si>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</si>
  <si>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</si>
  <si>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</si>
  <si>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</si>
  <si>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</si>
  <si>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</si>
  <si>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</si>
  <si>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</si>
  <si>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</si>
  <si>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</si>
  <si>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</si>
  <si>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</si>
  <si>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</si>
  <si>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</si>
  <si>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</si>
  <si>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</si>
  <si>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</si>
  <si>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</si>
  <si>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</si>
  <si>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</si>
  <si>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</si>
  <si>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</si>
  <si>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</si>
  <si>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</si>
  <si>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</si>
  <si>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</si>
  <si>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</si>
  <si>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</si>
  <si>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</si>
  <si>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</si>
  <si>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</si>
  <si>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</si>
  <si>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</si>
  <si>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</si>
  <si>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</si>
  <si>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</si>
  <si>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</si>
  <si>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</si>
  <si>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</si>
  <si>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</si>
  <si>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</si>
  <si>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</si>
  <si>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</si>
  <si>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</si>
  <si>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</si>
  <si>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</si>
  <si>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</si>
  <si>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</si>
  <si>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</si>
  <si>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</si>
  <si>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</si>
  <si>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</si>
  <si>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</si>
  <si>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</si>
  <si>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</si>
  <si>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</si>
  <si>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</si>
  <si>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</si>
  <si>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</si>
  <si>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</si>
  <si>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</si>
  <si>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</si>
  <si>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</si>
  <si>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</si>
  <si>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</si>
  <si>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</si>
  <si>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</si>
  <si>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</si>
  <si>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</si>
  <si>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</si>
  <si>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</si>
  <si>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</si>
  <si>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</si>
  <si>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</si>
  <si>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</si>
  <si>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</si>
  <si>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</si>
  <si>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</si>
  <si>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</si>
  <si>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</si>
  <si>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</si>
  <si>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</si>
  <si>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</si>
  <si>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</si>
  <si>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</si>
  <si>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</si>
  <si>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</si>
  <si>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</si>
  <si>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</si>
  <si>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</si>
  <si>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</si>
  <si>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</si>
  <si>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</si>
  <si>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</si>
  <si>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</si>
  <si>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</si>
  <si>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</si>
  <si>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</si>
  <si>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</si>
  <si>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</si>
  <si>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</si>
  <si>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</si>
  <si>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</si>
  <si>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</si>
  <si>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</si>
  <si>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</si>
  <si>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</si>
  <si>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</si>
  <si>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</si>
  <si>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</si>
  <si>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</si>
  <si>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</si>
  <si>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</si>
  <si>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</si>
  <si>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</si>
  <si>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</si>
  <si>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</si>
  <si>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</si>
  <si>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</si>
  <si>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</si>
  <si>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</si>
  <si>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</si>
  <si>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</si>
  <si>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</si>
  <si>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</si>
  <si>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</si>
  <si>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</si>
  <si>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</si>
  <si>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</si>
  <si>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</si>
  <si>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</si>
  <si>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</si>
  <si>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</si>
  <si>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</si>
  <si>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</si>
  <si>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</si>
  <si>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</si>
  <si>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</si>
  <si>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</si>
  <si>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</si>
  <si>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</si>
  <si>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</si>
  <si>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</si>
  <si>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</si>
  <si>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</si>
  <si>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</si>
  <si>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</si>
  <si>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</si>
  <si>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</si>
  <si>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</si>
  <si>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</si>
  <si>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</si>
  <si>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</si>
  <si>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</si>
  <si>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</si>
  <si>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</si>
  <si>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</si>
  <si>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</si>
  <si>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</si>
  <si>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</si>
  <si>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</si>
  <si>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</si>
  <si>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</si>
  <si>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</si>
  <si>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</si>
  <si>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</si>
  <si>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</si>
  <si>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</si>
  <si>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</si>
  <si>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</si>
  <si>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</si>
  <si>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</si>
  <si>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</si>
  <si>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</si>
  <si>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</si>
  <si>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</si>
  <si>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</si>
  <si>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</si>
  <si>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</si>
  <si>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</si>
  <si>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</si>
  <si>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</si>
  <si>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</si>
  <si>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</si>
  <si>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</si>
  <si>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</si>
  <si>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</si>
  <si>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</si>
  <si>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</si>
  <si>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</si>
  <si>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</si>
  <si>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</si>
  <si>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</si>
  <si>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</si>
  <si>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</si>
  <si>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</si>
  <si>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</si>
  <si>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</si>
  <si>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</si>
  <si>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</si>
  <si>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</si>
  <si>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</si>
  <si>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</si>
  <si>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</si>
  <si>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</si>
  <si>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</si>
  <si>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</si>
  <si>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</si>
  <si>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</si>
  <si>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</si>
  <si>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</si>
  <si>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</si>
  <si>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</si>
  <si>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</si>
  <si>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</si>
  <si>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</si>
  <si>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</si>
  <si>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</si>
  <si>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</si>
  <si>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</si>
  <si>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</si>
  <si>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</si>
  <si>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</si>
  <si>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</si>
  <si>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</si>
  <si>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</si>
  <si>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</si>
  <si>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</si>
  <si>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</si>
  <si>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</si>
  <si>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</si>
  <si>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</si>
  <si>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</si>
  <si>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</si>
  <si>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</si>
  <si>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</si>
  <si>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</si>
  <si>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</si>
  <si>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</si>
  <si>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</si>
  <si>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</si>
  <si>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</si>
  <si>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</si>
  <si>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</si>
  <si>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</si>
  <si>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</si>
  <si>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</si>
  <si>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</si>
  <si>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</si>
  <si>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</si>
  <si>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</si>
  <si>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</si>
  <si>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</si>
  <si>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</si>
  <si>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</si>
  <si>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</si>
  <si>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</si>
  <si>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</si>
  <si>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</si>
  <si>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</si>
  <si>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</si>
  <si>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</si>
  <si>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</si>
  <si>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</si>
  <si>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</si>
  <si>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</si>
  <si>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</si>
  <si>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</si>
  <si>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</si>
  <si>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</si>
  <si>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</si>
  <si>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</si>
  <si>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</si>
  <si>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</si>
  <si>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</si>
  <si>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</si>
  <si>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</si>
  <si>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</si>
  <si>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</si>
  <si>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</si>
  <si>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</si>
  <si>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</si>
  <si>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</si>
  <si>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</si>
  <si>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</si>
  <si>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</si>
  <si>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</si>
  <si>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</si>
  <si>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</si>
  <si>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</si>
  <si>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</si>
  <si>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</si>
  <si>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</si>
  <si>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</si>
  <si>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</si>
  <si>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</si>
  <si>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</si>
  <si>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</si>
  <si>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</si>
  <si>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</si>
  <si>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</si>
  <si>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</si>
  <si>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</si>
  <si>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</si>
  <si>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</si>
  <si>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</si>
  <si>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</si>
  <si>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</si>
  <si>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</si>
  <si>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</si>
  <si>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</si>
  <si>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</si>
  <si>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</si>
  <si>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</si>
  <si>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</si>
  <si>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</si>
  <si>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</si>
  <si>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</si>
  <si>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</si>
  <si>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</si>
  <si>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</si>
  <si>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</si>
  <si>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</si>
  <si>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</si>
  <si>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</si>
  <si>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</si>
  <si>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</si>
  <si>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</si>
  <si>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</si>
  <si>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</si>
  <si>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</si>
  <si>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</si>
  <si>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</si>
  <si>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</si>
  <si>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</si>
  <si>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</si>
  <si>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</si>
  <si>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</si>
  <si>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</si>
  <si>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</si>
  <si>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</si>
  <si>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</si>
  <si>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</si>
  <si>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</si>
  <si>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</si>
  <si>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</si>
  <si>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</si>
  <si>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</si>
  <si>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</si>
  <si>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</si>
  <si>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</si>
  <si>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</si>
  <si>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</si>
  <si>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</si>
  <si>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</si>
  <si>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</si>
  <si>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</si>
  <si>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</si>
  <si>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</si>
  <si>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</si>
  <si>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</si>
  <si>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</si>
  <si>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</si>
  <si>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</si>
  <si>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</si>
  <si>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</si>
  <si>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</si>
  <si>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</si>
  <si>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</si>
  <si>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</si>
  <si>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</si>
  <si>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</si>
  <si>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</si>
  <si>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</si>
  <si>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</si>
  <si>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</si>
  <si>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</si>
  <si>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</si>
  <si>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</si>
  <si>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</si>
  <si>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</si>
  <si>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</si>
  <si>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</si>
  <si>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</si>
  <si>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</si>
  <si>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</si>
  <si>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</si>
  <si>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</si>
  <si>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</si>
  <si>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</si>
  <si>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</si>
  <si>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</si>
  <si>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</si>
  <si>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</si>
  <si>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</si>
  <si>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</si>
  <si>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</si>
  <si>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</si>
  <si>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</si>
  <si>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</si>
  <si>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</si>
  <si>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</si>
  <si>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</si>
  <si>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</si>
  <si>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</si>
  <si>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</si>
  <si>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</si>
  <si>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</si>
  <si>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</si>
  <si>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</si>
  <si>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</si>
  <si>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</si>
  <si>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</si>
  <si>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</si>
  <si>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</si>
  <si>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</si>
  <si>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</si>
  <si>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</si>
  <si>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</si>
  <si>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</si>
  <si>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</si>
  <si>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</si>
  <si>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</si>
  <si>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</si>
  <si>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</si>
  <si>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</si>
  <si>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</si>
  <si>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</si>
  <si>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</si>
  <si>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</si>
  <si>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</si>
  <si>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</si>
  <si>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</si>
  <si>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</si>
  <si>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</si>
  <si>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</si>
  <si>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</si>
  <si>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</si>
  <si>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</si>
  <si>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</si>
  <si>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</si>
  <si>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</si>
  <si>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</si>
  <si>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</si>
  <si>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</si>
  <si>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</si>
  <si>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</si>
  <si>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</si>
  <si>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</si>
  <si>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</si>
  <si>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</si>
  <si>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</si>
  <si>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</si>
  <si>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</si>
  <si>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</si>
  <si>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</si>
  <si>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</si>
  <si>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</si>
  <si>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</si>
  <si>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</si>
  <si>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</si>
  <si>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</si>
  <si>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</si>
  <si>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</si>
  <si>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</si>
  <si>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</si>
  <si>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</si>
  <si>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</si>
  <si>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</si>
  <si>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</si>
  <si>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</si>
  <si>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</si>
  <si>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</si>
  <si>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</si>
  <si>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</si>
  <si>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</si>
  <si>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</si>
  <si>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</si>
  <si>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</si>
  <si>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</si>
  <si>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</si>
  <si>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</si>
  <si>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</si>
  <si>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</si>
  <si>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</si>
  <si>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</si>
  <si>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</si>
  <si>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</si>
  <si>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</si>
  <si>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</si>
  <si>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</si>
  <si>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</si>
  <si>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</si>
  <si>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</si>
  <si>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</si>
  <si>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</si>
  <si>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</si>
  <si>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</si>
  <si>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</si>
  <si>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</si>
  <si>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</si>
  <si>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</si>
  <si>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</si>
  <si>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</si>
  <si>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</si>
  <si>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</si>
  <si>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</si>
  <si>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</si>
  <si>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</si>
  <si>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</si>
  <si>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</si>
  <si>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</si>
  <si>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</si>
  <si>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</si>
  <si>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</si>
  <si>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</si>
  <si>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</si>
  <si>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</si>
  <si>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</si>
  <si>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</si>
  <si>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</si>
  <si>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</si>
  <si>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</si>
  <si>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</si>
  <si>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</si>
  <si>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</si>
  <si>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</si>
  <si>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</si>
  <si>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</si>
  <si>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</si>
  <si>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</si>
  <si>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</si>
  <si>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</si>
  <si>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</si>
  <si>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</si>
  <si>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</si>
  <si>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</si>
  <si>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</si>
  <si>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</si>
  <si>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</si>
  <si>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</si>
  <si>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</si>
  <si>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</si>
  <si>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</si>
  <si>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</si>
  <si>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</si>
  <si>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</si>
  <si>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</si>
  <si>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</si>
  <si>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</si>
  <si>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</si>
  <si>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</si>
  <si>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</si>
  <si>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</si>
  <si>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</si>
  <si>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</si>
  <si>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</si>
  <si>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</si>
  <si>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</si>
  <si>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</si>
  <si>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</si>
  <si>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</si>
  <si>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</si>
  <si>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</si>
  <si>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</si>
  <si>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</si>
  <si>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</si>
  <si>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</si>
  <si>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</si>
  <si>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</si>
  <si>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</si>
  <si>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</si>
  <si>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</si>
  <si>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</si>
  <si>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</si>
  <si>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</si>
  <si>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</si>
  <si>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</si>
  <si>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</si>
  <si>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</si>
  <si>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</si>
  <si>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</si>
  <si>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</si>
  <si>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</si>
  <si>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</si>
  <si>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</si>
  <si>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</si>
  <si>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</si>
  <si>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</si>
  <si>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</si>
  <si>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</si>
  <si>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</si>
  <si>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</si>
  <si>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</si>
  <si>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</si>
  <si>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</si>
  <si>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</si>
  <si>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</si>
  <si>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</si>
  <si>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</si>
  <si>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</si>
  <si>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</si>
  <si>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</si>
  <si>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</si>
  <si>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</si>
  <si>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</si>
  <si>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</si>
  <si>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</si>
  <si>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</si>
  <si>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</si>
  <si>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</si>
  <si>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</si>
  <si>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</si>
  <si>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</si>
  <si>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</si>
  <si>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</si>
  <si>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</si>
  <si>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</si>
  <si>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</si>
  <si>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</si>
  <si>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</si>
  <si>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</si>
  <si>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</si>
  <si>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</si>
  <si>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</si>
  <si>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</si>
  <si>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</si>
  <si>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</si>
  <si>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</si>
  <si>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</si>
  <si>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</si>
  <si>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</si>
  <si>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</si>
  <si>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</si>
  <si>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</si>
  <si>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</si>
  <si>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</si>
  <si>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</si>
  <si>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</si>
  <si>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</si>
  <si>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</si>
  <si>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</si>
  <si>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</si>
  <si>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</si>
  <si>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</si>
  <si>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</si>
  <si>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</si>
  <si>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</si>
  <si>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</si>
  <si>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</si>
  <si>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</si>
  <si>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</si>
  <si>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</si>
  <si>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</si>
  <si>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</si>
  <si>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</si>
  <si>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</si>
  <si>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</si>
  <si>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</si>
  <si>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</si>
  <si>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</si>
  <si>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</si>
  <si>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</si>
  <si>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</si>
  <si>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</si>
  <si>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</si>
  <si>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</si>
  <si>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</si>
  <si>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</si>
  <si>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</si>
  <si>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</si>
  <si>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</si>
  <si>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</si>
  <si>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</si>
  <si>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</si>
  <si>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</si>
  <si>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</si>
  <si>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</si>
  <si>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</si>
  <si>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</si>
  <si>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</si>
  <si>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</si>
  <si>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</si>
  <si>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</si>
  <si>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</si>
  <si>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</si>
  <si>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</si>
  <si>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</si>
  <si>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</si>
  <si>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</si>
  <si>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</si>
  <si>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</si>
  <si>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</si>
  <si>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</si>
  <si>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</si>
  <si>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</si>
  <si>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</si>
  <si>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</si>
  <si>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</si>
  <si>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</si>
  <si>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</si>
  <si>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</si>
  <si>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</si>
  <si>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</si>
  <si>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</si>
  <si>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</si>
  <si>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</si>
  <si>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</si>
  <si>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</si>
  <si>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</si>
  <si>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</si>
  <si>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</si>
  <si>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</si>
  <si>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</si>
  <si>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</si>
  <si>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</si>
  <si>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</si>
  <si>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</si>
  <si>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</si>
  <si>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</si>
  <si>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</si>
  <si>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</si>
  <si>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</si>
  <si>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</si>
  <si>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</si>
  <si>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</si>
  <si>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</si>
  <si>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</si>
  <si>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</si>
  <si>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</si>
  <si>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</si>
  <si>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</si>
  <si>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</si>
  <si>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</si>
  <si>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</si>
  <si>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</si>
  <si>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</si>
  <si>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</si>
  <si>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</si>
  <si>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</si>
  <si>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</si>
  <si>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</si>
  <si>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</si>
  <si>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</si>
  <si>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</si>
  <si>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</si>
  <si>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</si>
  <si>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</si>
  <si>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</si>
  <si>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</si>
  <si>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</si>
  <si>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</si>
  <si>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</si>
  <si>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</si>
  <si>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</si>
  <si>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</si>
  <si>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</si>
  <si>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</si>
  <si>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</si>
  <si>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</si>
  <si>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</si>
  <si>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</si>
  <si>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</si>
  <si>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</si>
  <si>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</si>
  <si>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</si>
  <si>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</si>
  <si>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</si>
  <si>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</si>
  <si>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</si>
  <si>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</si>
  <si>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</si>
  <si>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</si>
  <si>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</si>
  <si>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</si>
  <si>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</si>
  <si>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</si>
  <si>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</si>
  <si>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</si>
  <si>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</si>
  <si>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</si>
  <si>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</si>
  <si>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</si>
  <si>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</si>
  <si>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</si>
  <si>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</si>
  <si>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</si>
  <si>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</si>
  <si>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</si>
  <si>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</si>
  <si>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</si>
  <si>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</si>
  <si>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</si>
  <si>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</si>
  <si>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</si>
  <si>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</si>
  <si>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</si>
  <si>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</si>
  <si>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</si>
  <si>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</si>
  <si>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</si>
  <si>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</si>
  <si>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</si>
  <si>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</si>
  <si>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</si>
  <si>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</si>
  <si>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</si>
  <si>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</si>
  <si>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</si>
  <si>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</si>
  <si>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</si>
  <si>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</si>
  <si>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</si>
  <si>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</si>
  <si>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</si>
  <si>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</si>
  <si>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</si>
  <si>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</si>
  <si>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</si>
  <si>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</si>
  <si>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</si>
  <si>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</si>
  <si>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</si>
  <si>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</si>
  <si>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</si>
  <si>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</si>
  <si>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</si>
  <si>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</si>
  <si>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</si>
  <si>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</si>
  <si>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</si>
  <si>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</si>
  <si>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</si>
  <si>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</si>
  <si>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</si>
  <si>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</si>
  <si>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</si>
  <si>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</si>
  <si>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</si>
  <si>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</si>
  <si>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</si>
  <si>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</si>
  <si>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</si>
  <si>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</si>
  <si>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</si>
  <si>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</si>
  <si>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</si>
  <si>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</si>
  <si>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</si>
  <si>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</si>
  <si>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</si>
  <si>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</si>
  <si>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</si>
  <si>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</si>
  <si>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</si>
  <si>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</si>
  <si>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</si>
  <si>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</si>
  <si>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</si>
  <si>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</si>
  <si>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</si>
  <si>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</si>
  <si>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</si>
  <si>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</si>
  <si>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</si>
  <si>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</si>
  <si>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</si>
  <si>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</si>
  <si>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</si>
  <si>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</si>
  <si>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</si>
  <si>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</si>
  <si>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</si>
  <si>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</si>
  <si>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</si>
  <si>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</si>
  <si>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</si>
  <si>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</si>
  <si>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</si>
  <si>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</si>
  <si>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</si>
  <si>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</si>
  <si>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</si>
  <si>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</si>
  <si>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</si>
  <si>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</si>
  <si>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</si>
  <si>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</si>
  <si>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</si>
  <si>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</si>
  <si>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</si>
  <si>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</si>
  <si>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</si>
  <si>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</si>
  <si>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</si>
  <si>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</si>
  <si>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</si>
  <si>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</si>
  <si>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</si>
  <si>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</si>
  <si>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</si>
  <si>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</si>
  <si>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</si>
  <si>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</si>
  <si>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</si>
  <si>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</si>
  <si>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</si>
  <si>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</si>
  <si>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</si>
  <si>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</si>
  <si>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</si>
  <si>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</si>
  <si>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</si>
  <si>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</si>
  <si>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</si>
  <si>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</si>
  <si>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</si>
  <si>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</si>
  <si>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</si>
  <si>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</si>
  <si>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</si>
  <si>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</si>
  <si>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</si>
  <si>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</si>
  <si>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</si>
  <si>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</si>
  <si>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</si>
  <si>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</si>
  <si>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</si>
  <si>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</si>
  <si>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</si>
  <si>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</si>
  <si>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</si>
  <si>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</si>
  <si>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</si>
  <si>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</si>
  <si>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</si>
  <si>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</si>
  <si>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</si>
  <si>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</si>
  <si>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</si>
  <si>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</si>
  <si>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</si>
  <si>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</si>
  <si>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</si>
  <si>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</si>
  <si>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</si>
  <si>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</si>
  <si>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</si>
  <si>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</si>
  <si>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</si>
  <si>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</si>
  <si>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</si>
  <si>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</si>
  <si>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</si>
  <si>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</si>
  <si>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</si>
  <si>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</si>
  <si>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</si>
  <si>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</si>
  <si>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</si>
  <si>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</si>
  <si>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</si>
  <si>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</si>
  <si>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</si>
  <si>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</si>
  <si>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</si>
  <si>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</si>
  <si>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</si>
  <si>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</si>
  <si>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</si>
  <si>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</si>
  <si>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</si>
  <si>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</si>
  <si>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</si>
  <si>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</si>
  <si>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</si>
  <si>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</si>
  <si>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</si>
  <si>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</si>
  <si>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</si>
  <si>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</si>
  <si>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</si>
  <si>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 xml:space="preserve"> Check that has not cleared as of 06-30-24</t>
  </si>
  <si>
    <t>1 Check that has not cleared as of 06-30-24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</si>
</sst>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8" fillId="0" borderId="0" xfId="0" quotePrefix="1"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selection activeCell="G9" sqref="G9"/>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1759</v>
      </c>
      <c r="B2">
        <f>INDEX('School Tables'!$AH$3:$AH$213,MATCH('DOE25'!A2,'School Tables'!$AJ$3:$AJ$213,0))</f>
        <v>579</v>
      </c>
      <c r="C2">
        <f>INDEX('School Tables'!$AI$3:$AI$213,MATCH('DOE25'!A2,'School Tables'!$AJ$3:$AJ$213,0))</f>
        <v>579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30510.58</v>
      </c>
      <c r="G9" s="18"/>
      <c r="H9" s="18"/>
      <c r="I9" s="18"/>
      <c r="J9" s="13">
        <f>SUM(I440)</f>
        <v>96274.37</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30510.58</v>
      </c>
      <c r="G19" s="38">
        <f>SUM(G9:G18)</f>
        <v>0</v>
      </c>
      <c r="H19" s="38">
        <f>SUM(H9:H18)</f>
        <v>0</v>
      </c>
      <c r="I19" s="38">
        <f>SUM(I9:I18)</f>
        <v>0</v>
      </c>
      <c r="J19" s="38">
        <f>SUM(J9:J18)</f>
        <v>96274.37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9350</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9350</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21160.58</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96274.37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21160.58</v>
      </c>
      <c r="G51" s="38">
        <f>SUM(G35:G50)</f>
        <v>0</v>
      </c>
      <c r="H51" s="38">
        <f>SUM(H35:H50)</f>
        <v>0</v>
      </c>
      <c r="I51" s="38">
        <f>SUM(I35:I50)</f>
        <v>0</v>
      </c>
      <c r="J51" s="38">
        <f>SUM(J35:J50)</f>
        <v>96274.37</v>
      </c>
      <c r="K51" s="42" t="s">
        <v>288</v>
      </c>
      <c r="L51" s="42" t="s">
        <v>288</v>
      </c>
      <c r="N51" s="130"/>
    </row>
    <row r="52" spans="1:14" s="3" customFormat="1" ht="12.2" customHeight="1" thickTop="1" x14ac:dyDescent="0.15">
      <c r="A52" s="35" t="s">
        <v>455</v>
      </c>
      <c r="B52" s="36" t="s">
        <v>289</v>
      </c>
      <c r="C52" s="6">
        <v>37</v>
      </c>
      <c r="D52" s="36" t="s">
        <v>653</v>
      </c>
      <c r="E52" s="36"/>
      <c r="F52" s="38">
        <f>F51+F32</f>
        <v>30510.58</v>
      </c>
      <c r="G52" s="38">
        <f>G51+G32</f>
        <v>0</v>
      </c>
      <c r="H52" s="38">
        <f>H51+H32</f>
        <v>0</v>
      </c>
      <c r="I52" s="38">
        <f>I51+I32</f>
        <v>0</v>
      </c>
      <c r="J52" s="38">
        <f>J51+J32</f>
        <v>96274.37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277232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277232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17.78</v>
      </c>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17.78</v>
      </c>
      <c r="G111" s="38">
        <f>SUM(G96:G110)</f>
        <v>0</v>
      </c>
      <c r="H111" s="38">
        <f>SUM(H96:H110)</f>
        <v>0</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277249.78000000003</v>
      </c>
      <c r="G112" s="38">
        <f>G60+G111</f>
        <v>0</v>
      </c>
      <c r="H112" s="38">
        <f>H60+H79+H94+H111</f>
        <v>0</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69893.02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49177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119070.02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119070.02</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0</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0</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15182.37</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15182.37</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15182.37</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396319.80000000005</v>
      </c>
      <c r="G194" s="38">
        <f>G112+G140+G170+G193</f>
        <v>0</v>
      </c>
      <c r="H194" s="38">
        <f>H112+H140+H170+H193</f>
        <v>0</v>
      </c>
      <c r="I194" s="38">
        <f>I112+I140+I170+I193</f>
        <v>0</v>
      </c>
      <c r="J194" s="38">
        <f>J112+J140+J193</f>
        <v>15182.37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f>ROUND(339718.22*0.554,2)</f>
        <v>188203.89</v>
      </c>
      <c r="I198" s="18"/>
      <c r="J198" s="18"/>
      <c r="K198" s="18"/>
      <c r="L198" s="13">
        <f>SUM(F198:K198)</f>
        <v>188203.89</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f>ROUND(16421*0.554,2)</f>
        <v>9097.23</v>
      </c>
      <c r="I205" s="18"/>
      <c r="J205" s="18"/>
      <c r="K205" s="18"/>
      <c r="L205" s="13">
        <f t="shared" si="0"/>
        <v>9097.23</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f>ROUND(9670*0.554,2)</f>
        <v>5357.18</v>
      </c>
      <c r="I209" s="18"/>
      <c r="J209" s="18"/>
      <c r="K209" s="18"/>
      <c r="L209" s="13">
        <f t="shared" si="0"/>
        <v>5357.18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202658.30000000002</v>
      </c>
      <c r="I212" s="38">
        <f t="shared" si="1"/>
        <v>0</v>
      </c>
      <c r="J212" s="38">
        <f t="shared" si="1"/>
        <v>0</v>
      </c>
      <c r="K212" s="38">
        <f t="shared" si="1"/>
        <v>0</v>
      </c>
      <c r="L212" s="38">
        <f t="shared" si="1"/>
        <v>202658.30000000002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f>ROUND(339718.22*0.131,2)</f>
        <v>44503.09</v>
      </c>
      <c r="I216" s="18"/>
      <c r="J216" s="18"/>
      <c r="K216" s="18"/>
      <c r="L216" s="13">
        <f>SUM(F216:K216)</f>
        <v>44503.09</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f>ROUND(16421*0.131,2)</f>
        <v>2151.15</v>
      </c>
      <c r="I223" s="18"/>
      <c r="J223" s="18"/>
      <c r="K223" s="18"/>
      <c r="L223" s="13">
        <f t="shared" si="2"/>
        <v>2151.15</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f>ROUND(9670*0.131,2)</f>
        <v>1266.77</v>
      </c>
      <c r="I227" s="18"/>
      <c r="J227" s="18"/>
      <c r="K227" s="18"/>
      <c r="L227" s="13">
        <f t="shared" si="2"/>
        <v>1266.77</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47921.009999999995</v>
      </c>
      <c r="I230" s="38">
        <f>SUM(I216:I229)</f>
        <v>0</v>
      </c>
      <c r="J230" s="38">
        <f>SUM(J216:J229)</f>
        <v>0</v>
      </c>
      <c r="K230" s="38">
        <f t="shared" si="3"/>
        <v>0</v>
      </c>
      <c r="L230" s="38">
        <f t="shared" si="3"/>
        <v>47921.009999999995</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ROUND(339718.22*0.315,2)</f>
        <v>107011.24</v>
      </c>
      <c r="I234" s="18"/>
      <c r="J234" s="18"/>
      <c r="K234" s="18"/>
      <c r="L234" s="13">
        <f>SUM(F234:K234)</f>
        <v>107011.24</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f>ROUND(16421*0.315,2)</f>
        <v>5172.62</v>
      </c>
      <c r="I241" s="18"/>
      <c r="J241" s="18"/>
      <c r="K241" s="18"/>
      <c r="L241" s="13">
        <f t="shared" si="4"/>
        <v>5172.62</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ROUND(9670*0.315,2)</f>
        <v>3046.05</v>
      </c>
      <c r="I245" s="18"/>
      <c r="J245" s="18"/>
      <c r="K245" s="18"/>
      <c r="L245" s="13">
        <f t="shared" si="4"/>
        <v>3046.05</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115229.91</v>
      </c>
      <c r="I248" s="38">
        <f t="shared" si="5"/>
        <v>0</v>
      </c>
      <c r="J248" s="38">
        <f t="shared" si="5"/>
        <v>0</v>
      </c>
      <c r="K248" s="38">
        <f t="shared" si="5"/>
        <v>0</v>
      </c>
      <c r="L248" s="38">
        <f t="shared" si="5"/>
        <v>115229.91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365809.22</v>
      </c>
      <c r="I258" s="38">
        <f t="shared" si="8"/>
        <v>0</v>
      </c>
      <c r="J258" s="38">
        <f t="shared" si="8"/>
        <v>0</v>
      </c>
      <c r="K258" s="38">
        <f t="shared" si="8"/>
        <v>0</v>
      </c>
      <c r="L258" s="38">
        <f t="shared" si="8"/>
        <v>365809.22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15182.37</v>
      </c>
      <c r="L267" s="13">
        <f t="shared" si="9"/>
        <v>15182.37</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15182.37</v>
      </c>
      <c r="L271" s="38">
        <f t="shared" si="9"/>
        <v>15182.37</v>
      </c>
      <c r="M271" s="8"/>
      <c r="N271" s="164"/>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365809.22</v>
      </c>
      <c r="I272" s="39">
        <f t="shared" si="11"/>
        <v>0</v>
      </c>
      <c r="J272" s="39">
        <f t="shared" si="11"/>
        <v>0</v>
      </c>
      <c r="K272" s="39">
        <f t="shared" si="11"/>
        <v>15182.37</v>
      </c>
      <c r="L272" s="39">
        <f t="shared" si="11"/>
        <v>380991.58999999997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0</v>
      </c>
      <c r="I339" s="38">
        <f t="shared" si="20"/>
        <v>0</v>
      </c>
      <c r="J339" s="38">
        <f t="shared" si="20"/>
        <v>0</v>
      </c>
      <c r="K339" s="38">
        <f t="shared" si="20"/>
        <v>0</v>
      </c>
      <c r="L339" s="38">
        <f t="shared" si="20"/>
        <v>0</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0</v>
      </c>
      <c r="I353" s="38">
        <f>I339</f>
        <v>0</v>
      </c>
      <c r="J353" s="38">
        <f>J339</f>
        <v>0</v>
      </c>
      <c r="K353" s="38">
        <f>K339+K352</f>
        <v>0</v>
      </c>
      <c r="L353" s="38">
        <f>L339+L352</f>
        <v>0</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v>15182.37</v>
      </c>
      <c r="H399" s="18"/>
      <c r="I399" s="18"/>
      <c r="J399" s="23" t="s">
        <v>288</v>
      </c>
      <c r="K399" s="23" t="s">
        <v>288</v>
      </c>
      <c r="L399" s="13">
        <f t="shared" si="26"/>
        <v>15182.37</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15182.37</v>
      </c>
      <c r="H402" s="38">
        <f>SUM(H396:H401)</f>
        <v>0</v>
      </c>
      <c r="I402" s="38">
        <f>SUM(I396:I401)</f>
        <v>0</v>
      </c>
      <c r="J402" s="42" t="s">
        <v>288</v>
      </c>
      <c r="K402" s="42" t="s">
        <v>288</v>
      </c>
      <c r="L402" s="38">
        <f>SUM(L396:L401)</f>
        <v>15182.37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15182.37</v>
      </c>
      <c r="H409" s="38">
        <f>H394+H402+H408</f>
        <v>0</v>
      </c>
      <c r="I409" s="38">
        <f>I394+I402+I408</f>
        <v>0</v>
      </c>
      <c r="J409" s="23" t="s">
        <v>288</v>
      </c>
      <c r="K409" s="23" t="s">
        <v>288</v>
      </c>
      <c r="L409" s="38">
        <f>L394+L402+L408</f>
        <v>15182.37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96274.37</v>
      </c>
      <c r="H440" s="18"/>
      <c r="I440" s="13">
        <f t="shared" ref="I440:I446" si="33">SUM(F440:H440)</f>
        <v>96274.37</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96274.37</v>
      </c>
      <c r="H447" s="13">
        <f>SUM(H440:H446)</f>
        <v>0</v>
      </c>
      <c r="I447" s="13">
        <f>SUM(I440:I446)</f>
        <v>96274.37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G440</f>
        <v>96274.37</v>
      </c>
      <c r="H460" s="18"/>
      <c r="I460" s="13">
        <f t="shared" si="34"/>
        <v>96274.37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96274.37</v>
      </c>
      <c r="H461" s="65">
        <f>SUM(H455:H460)</f>
        <v>0</v>
      </c>
      <c r="I461" s="65">
        <f>SUM(I455:I460)</f>
        <v>96274.37</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96274.37</v>
      </c>
      <c r="H462" s="39">
        <f>H453+H461</f>
        <v>0</v>
      </c>
      <c r="I462" s="39">
        <f>I453+I461</f>
        <v>96274.37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15182.37</v>
      </c>
      <c r="G466" s="18"/>
      <c r="H466" s="18"/>
      <c r="I466" s="18"/>
      <c r="J466" s="18">
        <v>81092</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396319.8</v>
      </c>
      <c r="G469" s="18"/>
      <c r="H469" s="18"/>
      <c r="I469" s="18"/>
      <c r="J469" s="18">
        <v>15182.37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396319.8</v>
      </c>
      <c r="G471" s="19">
        <f>SUM(G469:G470)</f>
        <v>0</v>
      </c>
      <c r="H471" s="19">
        <f>SUM(H469:H470)</f>
        <v>0</v>
      </c>
      <c r="I471" s="19">
        <f>SUM(I469:I470)</f>
        <v>0</v>
      </c>
      <c r="J471" s="19">
        <f>SUM(J469:J470)</f>
        <v>15182.37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380991.59</v>
      </c>
      <c r="G473" s="18"/>
      <c r="H473" s="18"/>
      <c r="I473" s="18"/>
      <c r="J473" s="18"/>
      <c r="K473" s="23" t="s">
        <v>288</v>
      </c>
      <c r="L473" s="23" t="s">
        <v>288</v>
      </c>
      <c r="N473" s="130"/>
    </row>
    <row r="474" spans="1:14" ht="12.2" customHeight="1" x14ac:dyDescent="0.2">
      <c r="A474" s="71" t="s">
        <v>613</v>
      </c>
      <c r="B474" s="22">
        <v>19</v>
      </c>
      <c r="C474" s="31">
        <v>6</v>
      </c>
      <c r="D474" s="2" t="s">
        <v>432</v>
      </c>
      <c r="E474" s="31"/>
      <c r="F474" s="18">
        <v>9350</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390341.59</v>
      </c>
      <c r="G475" s="19">
        <f>SUM(G473:G474)</f>
        <v>0</v>
      </c>
      <c r="H475" s="19">
        <f>SUM(H473:H474)</f>
        <v>0</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21160.579999999958</v>
      </c>
      <c r="G477" s="19">
        <f>(G466+G471)- G475</f>
        <v>0</v>
      </c>
      <c r="H477" s="19">
        <f>(H466+H471)- H475</f>
        <v>0</v>
      </c>
      <c r="I477" s="19">
        <f>(I466+I471)- I475</f>
        <v>0</v>
      </c>
      <c r="J477" s="19">
        <f>(J466+J471)- J475</f>
        <v>96274.37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318" t="s">
        <v>1840</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0</v>
      </c>
      <c r="I525" s="81">
        <f t="shared" si="36"/>
        <v>0</v>
      </c>
      <c r="J525" s="81">
        <f t="shared" si="36"/>
        <v>0</v>
      </c>
      <c r="K525" s="81">
        <f t="shared" si="36"/>
        <v>0</v>
      </c>
      <c r="L525" s="70">
        <f t="shared" si="36"/>
        <v>0</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0</v>
      </c>
      <c r="I546" s="70">
        <f t="shared" si="41"/>
        <v>0</v>
      </c>
      <c r="J546" s="70">
        <f t="shared" si="41"/>
        <v>0</v>
      </c>
      <c r="K546" s="70">
        <f t="shared" si="41"/>
        <v>0</v>
      </c>
      <c r="L546" s="70">
        <f t="shared" si="41"/>
        <v>0</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0</v>
      </c>
      <c r="G553" s="70">
        <f t="shared" si="42"/>
        <v>0</v>
      </c>
      <c r="H553" s="70">
        <f t="shared" si="42"/>
        <v>0</v>
      </c>
      <c r="I553" s="70">
        <f t="shared" si="42"/>
        <v>0</v>
      </c>
      <c r="J553" s="70">
        <f t="shared" si="42"/>
        <v>0</v>
      </c>
      <c r="K553" s="70">
        <f t="shared" si="42"/>
        <v>0</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f>H198</f>
        <v>188203.89</v>
      </c>
      <c r="G576" s="18">
        <f>H216</f>
        <v>44503.09</v>
      </c>
      <c r="H576" s="18">
        <f>H234</f>
        <v>107011.24</v>
      </c>
      <c r="I576" s="69">
        <f>SUM(F576:H576)</f>
        <v>339718.22000000003</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188203.89</v>
      </c>
      <c r="G589" s="79">
        <f t="shared" ref="G589:I589" si="48">SUM(G576:G588)</f>
        <v>44503.09</v>
      </c>
      <c r="H589" s="79">
        <f t="shared" si="48"/>
        <v>107011.24</v>
      </c>
      <c r="I589" s="79">
        <f t="shared" si="48"/>
        <v>339718.22000000003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H209</f>
        <v>5357.18</v>
      </c>
      <c r="I592" s="18">
        <f>H227</f>
        <v>1266.77</v>
      </c>
      <c r="J592" s="18">
        <f>H245</f>
        <v>3046.05</v>
      </c>
      <c r="K592" s="80">
        <f t="shared" ref="K592:K598" si="49">SUM(H592:J592)</f>
        <v>9670</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5357.18</v>
      </c>
      <c r="I599" s="81">
        <f>SUM(I592:I598)</f>
        <v>1266.77</v>
      </c>
      <c r="J599" s="81">
        <f>SUM(J592:J598)</f>
        <v>3046.05</v>
      </c>
      <c r="K599" s="81">
        <f>SUM(K592:K598)</f>
        <v>9670</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30510.58</v>
      </c>
      <c r="H618" s="80">
        <f>SUM(F52)</f>
        <v>30510.58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96274.37</v>
      </c>
      <c r="H622" s="80">
        <f>SUM(J52)</f>
        <v>96274.37</v>
      </c>
      <c r="I622" s="87" t="s">
        <v>875</v>
      </c>
      <c r="J622" s="80">
        <f>G622-H622</f>
        <v>0</v>
      </c>
      <c r="K622" s="80"/>
      <c r="L622" s="80"/>
      <c r="M622" s="8"/>
    </row>
    <row r="623" spans="1:14" s="3" customFormat="1" ht="12.2" customHeight="1" x14ac:dyDescent="0.15">
      <c r="A623" s="74"/>
      <c r="B623" s="22"/>
      <c r="C623" s="22"/>
      <c r="D623" s="22"/>
      <c r="E623" s="22"/>
      <c r="F623" s="87" t="s">
        <v>861</v>
      </c>
      <c r="G623" s="80">
        <f>F51</f>
        <v>21160.58</v>
      </c>
      <c r="H623" s="80">
        <f>F477</f>
        <v>21160.579999999958</v>
      </c>
      <c r="I623" s="87" t="s">
        <v>101</v>
      </c>
      <c r="J623" s="80">
        <f t="shared" ref="J623:J656" si="51">G623-H623</f>
        <v>4.3655745685100555E-11</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96274.37</v>
      </c>
      <c r="H627" s="80">
        <f>J477</f>
        <v>96274.37</v>
      </c>
      <c r="I627" s="87" t="s">
        <v>105</v>
      </c>
      <c r="J627" s="80">
        <f t="shared" si="51"/>
        <v>0</v>
      </c>
      <c r="K627" s="67"/>
      <c r="L627" s="69"/>
      <c r="M627" s="8"/>
    </row>
    <row r="628" spans="1:13" s="3" customFormat="1" ht="12.2" customHeight="1" x14ac:dyDescent="0.15">
      <c r="A628" s="21"/>
      <c r="B628" s="22"/>
      <c r="C628" s="22"/>
      <c r="D628" s="22"/>
      <c r="E628" s="22"/>
      <c r="F628" s="86" t="s">
        <v>658</v>
      </c>
      <c r="G628" s="80">
        <f>F194</f>
        <v>396319.80000000005</v>
      </c>
      <c r="H628" s="80">
        <f>SUM(F469)</f>
        <v>396319.8</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0</v>
      </c>
      <c r="H630" s="80">
        <f>SUM(H469)</f>
        <v>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15182.37</v>
      </c>
      <c r="H632" s="80">
        <f>SUM(J469)</f>
        <v>15182.37</v>
      </c>
      <c r="I632" s="87" t="s">
        <v>110</v>
      </c>
      <c r="J632" s="80">
        <f>G632-H632</f>
        <v>0</v>
      </c>
      <c r="K632" s="67"/>
      <c r="L632" s="69"/>
      <c r="M632" s="8"/>
    </row>
    <row r="633" spans="1:13" s="3" customFormat="1" ht="12.2" customHeight="1" x14ac:dyDescent="0.15">
      <c r="A633" s="21"/>
      <c r="B633" s="22"/>
      <c r="C633" s="22"/>
      <c r="D633" s="22"/>
      <c r="E633" s="22"/>
      <c r="F633" s="86" t="s">
        <v>394</v>
      </c>
      <c r="G633" s="80">
        <f>SUM(L272)</f>
        <v>380991.58999999997</v>
      </c>
      <c r="H633" s="80">
        <f>SUM(F473)</f>
        <v>380991.59</v>
      </c>
      <c r="I633" s="87" t="s">
        <v>111</v>
      </c>
      <c r="J633" s="80">
        <f t="shared" si="51"/>
        <v>0</v>
      </c>
      <c r="K633" s="67"/>
      <c r="L633" s="69"/>
      <c r="M633" s="8"/>
    </row>
    <row r="634" spans="1:13" s="3" customFormat="1" ht="12.2" customHeight="1" x14ac:dyDescent="0.15">
      <c r="A634" s="21"/>
      <c r="B634" s="22"/>
      <c r="C634" s="22"/>
      <c r="D634" s="22"/>
      <c r="E634" s="22"/>
      <c r="F634" s="86" t="s">
        <v>395</v>
      </c>
      <c r="G634" s="80">
        <f>SUM(L353)</f>
        <v>0</v>
      </c>
      <c r="H634" s="80">
        <f>SUM(H473)</f>
        <v>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15182.37</v>
      </c>
      <c r="H638" s="108">
        <f>SUM(J469)</f>
        <v>15182.37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96274.37</v>
      </c>
      <c r="H641" s="80">
        <f>SUM(G462)</f>
        <v>96274.37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96274.37</v>
      </c>
      <c r="H643" s="80">
        <f>SUM(I462)</f>
        <v>96274.37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15182.37</v>
      </c>
      <c r="H646" s="80">
        <f>G409</f>
        <v>15182.37</v>
      </c>
      <c r="I646" s="87" t="s">
        <v>481</v>
      </c>
      <c r="J646" s="80">
        <f t="shared" si="51"/>
        <v>0</v>
      </c>
      <c r="K646" s="67"/>
      <c r="L646" s="69"/>
      <c r="M646" s="8"/>
    </row>
    <row r="647" spans="1:13" s="3" customFormat="1" ht="12.2" customHeight="1" x14ac:dyDescent="0.15">
      <c r="A647" s="21"/>
      <c r="B647" s="22"/>
      <c r="C647" s="22"/>
      <c r="D647" s="22"/>
      <c r="E647" s="22"/>
      <c r="F647" s="86" t="s">
        <v>662</v>
      </c>
      <c r="G647" s="80">
        <f>J194</f>
        <v>15182.37</v>
      </c>
      <c r="H647" s="80">
        <f>L409</f>
        <v>15182.37</v>
      </c>
      <c r="I647" s="87" t="s">
        <v>477</v>
      </c>
      <c r="J647" s="80">
        <f t="shared" si="51"/>
        <v>0</v>
      </c>
      <c r="K647" s="67"/>
      <c r="L647" s="69"/>
      <c r="M647" s="8"/>
    </row>
    <row r="648" spans="1:13" s="3" customFormat="1" ht="12.2" customHeight="1" x14ac:dyDescent="0.15">
      <c r="A648" s="21"/>
      <c r="B648" s="22"/>
      <c r="C648" s="22"/>
      <c r="D648" s="22"/>
      <c r="E648" s="22"/>
      <c r="F648" s="86" t="s">
        <v>51</v>
      </c>
      <c r="G648" s="80">
        <f>K599</f>
        <v>9670</v>
      </c>
      <c r="H648" s="80">
        <f>L209+L227+L245</f>
        <v>9670</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5357.18</v>
      </c>
      <c r="H650" s="80">
        <f>H599</f>
        <v>5357.18</v>
      </c>
      <c r="I650" s="87" t="s">
        <v>388</v>
      </c>
      <c r="J650" s="80">
        <f t="shared" si="51"/>
        <v>0</v>
      </c>
      <c r="K650" s="67"/>
      <c r="L650" s="69"/>
      <c r="M650" s="8"/>
    </row>
    <row r="651" spans="1:13" s="3" customFormat="1" ht="12.2" customHeight="1" x14ac:dyDescent="0.15">
      <c r="A651" s="21"/>
      <c r="B651" s="22"/>
      <c r="C651" s="22"/>
      <c r="D651" s="22"/>
      <c r="E651" s="22"/>
      <c r="F651" s="86" t="s">
        <v>392</v>
      </c>
      <c r="G651" s="80">
        <f>L227</f>
        <v>1266.77</v>
      </c>
      <c r="H651" s="80">
        <f>I599</f>
        <v>1266.77</v>
      </c>
      <c r="I651" s="87" t="s">
        <v>389</v>
      </c>
      <c r="J651" s="80">
        <f t="shared" si="51"/>
        <v>0</v>
      </c>
      <c r="K651" s="67"/>
      <c r="L651" s="69"/>
      <c r="M651" s="8"/>
    </row>
    <row r="652" spans="1:13" s="3" customFormat="1" ht="12.2" customHeight="1" x14ac:dyDescent="0.15">
      <c r="A652" s="21"/>
      <c r="B652" s="22"/>
      <c r="C652" s="22"/>
      <c r="D652" s="22"/>
      <c r="E652" s="22"/>
      <c r="F652" s="86" t="s">
        <v>393</v>
      </c>
      <c r="G652" s="80">
        <f>L245</f>
        <v>3046.05</v>
      </c>
      <c r="H652" s="80">
        <f>J599</f>
        <v>3046.05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15182.37</v>
      </c>
      <c r="H656" s="80">
        <f>K267+K348</f>
        <v>15182.37</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202658.30000000002</v>
      </c>
      <c r="G661" s="13">
        <f>(L230+L310+L360)</f>
        <v>47921.009999999995</v>
      </c>
      <c r="H661" s="13">
        <f>(L248+L329+L361)</f>
        <v>115229.91</v>
      </c>
      <c r="I661" s="13">
        <f>SUM(F661:H661)</f>
        <v>365809.22</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5357.18</v>
      </c>
      <c r="G663" s="13">
        <f>(L227+L307)-(J227+J307)</f>
        <v>1266.77</v>
      </c>
      <c r="H663" s="13">
        <f>(L245+L326)-(J245+J326)</f>
        <v>3046.05</v>
      </c>
      <c r="I663" s="13">
        <f>SUM(F663:H663)</f>
        <v>9670</v>
      </c>
      <c r="J663"/>
      <c r="K663" s="13"/>
      <c r="L663" s="13"/>
      <c r="M663" s="9"/>
    </row>
    <row r="664" spans="1:13" s="3" customFormat="1" ht="12.2" customHeight="1" x14ac:dyDescent="0.15">
      <c r="A664" s="141" t="s">
        <v>129</v>
      </c>
      <c r="B664" s="124"/>
      <c r="C664" s="124"/>
      <c r="D664" s="124"/>
      <c r="E664" s="124"/>
      <c r="F664" s="142">
        <f>SUM(F576:F588)+SUM(H603:H605)+SUM(L612)</f>
        <v>188203.89</v>
      </c>
      <c r="G664" s="142">
        <f>SUM(G576:G588)+SUM(I603:I605)+L613</f>
        <v>44503.09</v>
      </c>
      <c r="H664" s="142">
        <f>SUM(H576:H588)+SUM(J603:J605)+L614</f>
        <v>107011.24</v>
      </c>
      <c r="I664" s="13">
        <f>SUM(F664:H664)</f>
        <v>339718.22000000003</v>
      </c>
      <c r="J664" s="13"/>
      <c r="K664" s="13"/>
      <c r="L664" s="13"/>
      <c r="M664" s="9"/>
    </row>
    <row r="665" spans="1:13" s="3" customFormat="1" ht="12.2" customHeight="1" x14ac:dyDescent="0.15">
      <c r="A665" s="1" t="s">
        <v>130</v>
      </c>
      <c r="F665" s="13">
        <f>F661-SUM(F662:F664)</f>
        <v>9097.2300000000105</v>
      </c>
      <c r="G665" s="13">
        <f>G661-SUM(G662:G664)</f>
        <v>2151.1500000000015</v>
      </c>
      <c r="H665" s="13">
        <f>H661-SUM(H662:H664)</f>
        <v>5172.6199999999953</v>
      </c>
      <c r="I665" s="13">
        <f>I661-SUM(I662:I664)</f>
        <v>16420.999999999942</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-9097.2300000000105</v>
      </c>
      <c r="G670" s="73">
        <f t="shared" si="52"/>
        <v>-2151.1500000000015</v>
      </c>
      <c r="H670" s="73">
        <f t="shared" si="52"/>
        <v>-5172.6199999999953</v>
      </c>
      <c r="I670" s="13">
        <f>SUM(F670:H670)</f>
        <v>-16421.000000000007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4" sqref="C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1" t="str">
        <f>'DOE25'!A2</f>
        <v>Windsor</v>
      </c>
      <c r="C5" s="322"/>
      <c r="D5" s="322"/>
      <c r="E5" s="322"/>
      <c r="F5" s="322"/>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8" sqref="C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Windsor</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5" sqref="D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Windsor</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339718.22000000003</v>
      </c>
      <c r="D5" s="19">
        <f>SUM('DOE25'!L198:L201)+SUM('DOE25'!L216:L219)+SUM('DOE25'!L234:L237)-F5-G5-H5</f>
        <v>339718.22000000003</v>
      </c>
      <c r="E5" s="179"/>
      <c r="F5" s="180"/>
      <c r="G5" s="19">
        <f>SUM('DOE25'!J198:J201)+SUM('DOE25'!J216:J219)+SUM('DOE25'!J234:J237)</f>
        <v>0</v>
      </c>
      <c r="H5" s="19">
        <f>SUM('DOE25'!K198:K201)+SUM('DOE25'!K216:K219)+SUM('DOE25'!K234:K237)</f>
        <v>0</v>
      </c>
      <c r="I5" s="191"/>
    </row>
    <row r="6" spans="1:9" x14ac:dyDescent="0.2">
      <c r="A6" s="31">
        <v>2100</v>
      </c>
      <c r="B6" t="s">
        <v>793</v>
      </c>
      <c r="C6" s="205">
        <f t="shared" si="0"/>
        <v>0</v>
      </c>
      <c r="D6" s="19">
        <f>'DOE25'!L203+'DOE25'!L221+'DOE25'!L239-F6-G6-H6</f>
        <v>0</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16421</v>
      </c>
      <c r="D8" s="179"/>
      <c r="E8" s="19">
        <f>'DOE25'!L205+'DOE25'!L223+'DOE25'!L241-F8-G8-H8-D9-D11</f>
        <v>16421</v>
      </c>
      <c r="F8" s="180"/>
      <c r="G8" s="19">
        <f>'DOE25'!J205+'DOE25'!J223+'DOE25'!J241</f>
        <v>0</v>
      </c>
      <c r="H8" s="19">
        <f>'DOE25'!K205+'DOE25'!K223+'DOE25'!K241</f>
        <v>0</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9670</v>
      </c>
      <c r="D15" s="19">
        <f>'DOE25'!L209+'DOE25'!L227+'DOE25'!L245-F15-G15-H15</f>
        <v>9670</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0</v>
      </c>
      <c r="D31" s="19">
        <f>'DOE25'!L291+'DOE25'!L310+'DOE25'!L329+'DOE25'!L334+'DOE25'!L335+'DOE25'!L336-F31-G31-H31</f>
        <v>0</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349388.22000000003</v>
      </c>
      <c r="E33" s="181">
        <f t="shared" si="1"/>
        <v>16421</v>
      </c>
      <c r="F33" s="181">
        <f t="shared" si="1"/>
        <v>0</v>
      </c>
      <c r="G33" s="181">
        <f t="shared" si="1"/>
        <v>0</v>
      </c>
      <c r="H33" s="181">
        <f t="shared" si="1"/>
        <v>0</v>
      </c>
      <c r="I33" s="181">
        <f t="shared" si="1"/>
        <v>0</v>
      </c>
    </row>
    <row r="34" spans="1:9" ht="12" thickBot="1" x14ac:dyDescent="0.25"/>
    <row r="35" spans="1:9" ht="12" thickBot="1" x14ac:dyDescent="0.25">
      <c r="B35" s="187" t="s">
        <v>827</v>
      </c>
      <c r="D35" s="188">
        <f>E33</f>
        <v>16421</v>
      </c>
      <c r="E35" s="184"/>
      <c r="F35" s="294" t="s">
        <v>1596</v>
      </c>
      <c r="G35" s="295"/>
      <c r="H35" s="295"/>
      <c r="I35" s="296"/>
    </row>
    <row r="36" spans="1:9" ht="12" thickTop="1" x14ac:dyDescent="0.2">
      <c r="B36" t="s">
        <v>807</v>
      </c>
      <c r="D36" s="19">
        <f>D33</f>
        <v>349388.22000000003</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80" zoomScaleNormal="80" workbookViewId="0">
      <selection activeCell="K40" sqref="K4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Windsor</v>
      </c>
      <c r="B2">
        <f>'DOE25'!B2</f>
        <v>579</v>
      </c>
      <c r="J2" s="223" t="s">
        <v>1799</v>
      </c>
      <c r="K2" s="308">
        <f>SUM('DOE25'!L198:L201)+SUM('DOE25'!L277:L280)</f>
        <v>188203.89</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202658.3</v>
      </c>
      <c r="G4" s="228">
        <f>'DOE25'!L212+'DOE25'!L291</f>
        <v>202658.30000000002</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202658.3</v>
      </c>
      <c r="E5" s="219"/>
      <c r="F5" s="231">
        <f>D5+E5</f>
        <v>202658.3</v>
      </c>
      <c r="G5" s="222"/>
      <c r="H5" s="222"/>
      <c r="J5" s="71" t="s">
        <v>1798</v>
      </c>
      <c r="K5" s="20">
        <v>188203.89</v>
      </c>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202658.3</v>
      </c>
      <c r="E21" s="261">
        <f>SUM(E5:E20)</f>
        <v>0</v>
      </c>
      <c r="F21" s="216"/>
      <c r="G21" s="216"/>
      <c r="H21" s="216"/>
      <c r="K21" s="262">
        <f t="shared" ref="K21:Q21" si="4">SUM(K5:K20)</f>
        <v>188203.89</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44503.09</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47921.01</v>
      </c>
      <c r="G25" s="228">
        <f>'DOE25'!L230+'DOE25'!L310</f>
        <v>47921.009999999995</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47921.01</v>
      </c>
      <c r="E26" s="219"/>
      <c r="F26" s="231">
        <f>D26+E26</f>
        <v>47921.01</v>
      </c>
      <c r="G26" s="222"/>
      <c r="H26" s="222"/>
      <c r="J26" s="71" t="s">
        <v>1798</v>
      </c>
      <c r="K26" s="315">
        <v>44503.09</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47921.01</v>
      </c>
      <c r="E34" s="261">
        <f>SUM(E26:E33)</f>
        <v>0</v>
      </c>
      <c r="F34" s="216"/>
      <c r="G34" s="216"/>
      <c r="H34" s="216"/>
      <c r="K34" s="262">
        <f t="shared" ref="K34:Q34" si="8">SUM(K26:K33)</f>
        <v>44503.09</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107011.24</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115229.91</v>
      </c>
      <c r="G38" s="228">
        <f>'DOE25'!L248+'DOE25'!L329</f>
        <v>115229.91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115229.91</v>
      </c>
      <c r="E39" s="219"/>
      <c r="F39" s="231">
        <f t="shared" ref="F39:F44" si="10">D39+E39</f>
        <v>115229.91</v>
      </c>
      <c r="G39" s="222"/>
      <c r="H39" s="222"/>
      <c r="J39" s="71" t="s">
        <v>1798</v>
      </c>
      <c r="K39" s="315">
        <v>107011.24</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115229.91</v>
      </c>
      <c r="E45" s="262">
        <f>SUM(E39:E44)</f>
        <v>0</v>
      </c>
      <c r="K45" s="262">
        <f t="shared" ref="K45:Q45" si="11">SUM(K39:K44)</f>
        <v>107011.24</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31" sqref="J3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Windsor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30510.58</v>
      </c>
      <c r="D8" s="73">
        <f>'DOE25'!G9</f>
        <v>0</v>
      </c>
      <c r="E8" s="73">
        <f>'DOE25'!H9</f>
        <v>0</v>
      </c>
      <c r="F8" s="73">
        <f>'DOE25'!I9</f>
        <v>0</v>
      </c>
      <c r="G8" s="73">
        <f>'DOE25'!J9</f>
        <v>96274.37</v>
      </c>
      <c r="H8" s="13">
        <f>SUM(C8:G8)</f>
        <v>126784.95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30510.58</v>
      </c>
      <c r="D18" s="38">
        <f>SUM(D8:D17)</f>
        <v>0</v>
      </c>
      <c r="E18" s="38">
        <f>SUM(E8:E17)</f>
        <v>0</v>
      </c>
      <c r="F18" s="38">
        <f>SUM(F8:F17)</f>
        <v>0</v>
      </c>
      <c r="G18" s="38">
        <f>SUM(G8:G17)</f>
        <v>96274.37</v>
      </c>
      <c r="H18" s="38">
        <f t="shared" si="0"/>
        <v>126784.95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9350</v>
      </c>
      <c r="D23" s="73">
        <f>'DOE25'!G24</f>
        <v>0</v>
      </c>
      <c r="E23" s="73">
        <f>'DOE25'!H24</f>
        <v>0</v>
      </c>
      <c r="F23" s="73">
        <f>'DOE25'!I24</f>
        <v>0</v>
      </c>
      <c r="G23" s="73">
        <f>'DOE25'!J24</f>
        <v>0</v>
      </c>
      <c r="H23" s="13">
        <f t="shared" si="1"/>
        <v>9350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9350</v>
      </c>
      <c r="D31" s="38">
        <f>SUM(D21:D30)</f>
        <v>0</v>
      </c>
      <c r="E31" s="38">
        <f>SUM(E21:E30)</f>
        <v>0</v>
      </c>
      <c r="F31" s="38">
        <f>SUM(F21:F30)</f>
        <v>0</v>
      </c>
      <c r="G31" s="38">
        <f>SUM(G21:G30)</f>
        <v>0</v>
      </c>
      <c r="H31" s="38">
        <f t="shared" si="1"/>
        <v>9350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21160.58</v>
      </c>
      <c r="D43" s="73">
        <f>'DOE25'!G44</f>
        <v>0</v>
      </c>
      <c r="E43" s="73">
        <f>'DOE25'!H44</f>
        <v>0</v>
      </c>
      <c r="F43" s="73">
        <f>'DOE25'!I44</f>
        <v>0</v>
      </c>
      <c r="G43" s="23" t="s">
        <v>288</v>
      </c>
      <c r="H43" s="13">
        <f t="shared" si="2"/>
        <v>21160.58</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96274.37</v>
      </c>
      <c r="H47" s="13">
        <f t="shared" si="2"/>
        <v>96274.37</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21160.58</v>
      </c>
      <c r="D50" s="38">
        <f>SUM(D34:D49)</f>
        <v>0</v>
      </c>
      <c r="E50" s="38">
        <f>SUM(E34:E49)</f>
        <v>0</v>
      </c>
      <c r="F50" s="38">
        <f>SUM(F34:F49)</f>
        <v>0</v>
      </c>
      <c r="G50" s="38">
        <f>SUM(G34:G49)</f>
        <v>96274.37</v>
      </c>
      <c r="H50" s="38">
        <f t="shared" si="2"/>
        <v>117434.95</v>
      </c>
      <c r="I50" s="90"/>
    </row>
    <row r="51" spans="1:9" ht="12" thickTop="1" x14ac:dyDescent="0.2">
      <c r="A51" s="35" t="s">
        <v>881</v>
      </c>
      <c r="B51" s="2"/>
      <c r="C51" s="38">
        <f>C50+C31</f>
        <v>30510.58</v>
      </c>
      <c r="D51" s="38">
        <f>D50+D31</f>
        <v>0</v>
      </c>
      <c r="E51" s="38">
        <f>E50+E31</f>
        <v>0</v>
      </c>
      <c r="F51" s="38">
        <f>F50+F31</f>
        <v>0</v>
      </c>
      <c r="G51" s="38">
        <f>G50+G31</f>
        <v>96274.37</v>
      </c>
      <c r="H51" s="38">
        <f t="shared" si="2"/>
        <v>126784.95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277232</v>
      </c>
      <c r="D56" s="73">
        <f>'DOE25'!G60</f>
        <v>0</v>
      </c>
      <c r="E56" s="73">
        <f>'DOE25'!H60</f>
        <v>0</v>
      </c>
      <c r="F56" s="73">
        <f>'DOE25'!I60</f>
        <v>0</v>
      </c>
      <c r="G56" s="73">
        <f>'DOE25'!J60</f>
        <v>0</v>
      </c>
      <c r="H56" s="13">
        <f t="shared" ref="H56:H63" si="3">SUM(C56:G56)</f>
        <v>277232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17.78</v>
      </c>
      <c r="D59" s="73">
        <f>'DOE25'!G96</f>
        <v>0</v>
      </c>
      <c r="E59" s="73">
        <f>'DOE25'!H96</f>
        <v>0</v>
      </c>
      <c r="F59" s="73">
        <f>'DOE25'!I96</f>
        <v>0</v>
      </c>
      <c r="G59" s="73">
        <f>'DOE25'!J96</f>
        <v>0</v>
      </c>
      <c r="H59" s="13">
        <f t="shared" si="3"/>
        <v>17.78</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17.78</v>
      </c>
      <c r="D62" s="93">
        <f>SUM(D57:D61)</f>
        <v>0</v>
      </c>
      <c r="E62" s="93">
        <f>SUM(E57:E61)</f>
        <v>0</v>
      </c>
      <c r="F62" s="93">
        <f>SUM(F57:F61)</f>
        <v>0</v>
      </c>
      <c r="G62" s="93">
        <f>SUM(G57:G61)</f>
        <v>0</v>
      </c>
      <c r="H62" s="13">
        <f t="shared" si="3"/>
        <v>17.78</v>
      </c>
      <c r="I62"/>
    </row>
    <row r="63" spans="1:9" ht="12" thickTop="1" x14ac:dyDescent="0.2">
      <c r="A63" s="28" t="s">
        <v>175</v>
      </c>
      <c r="B63" s="6"/>
      <c r="C63" s="21">
        <f>C56+C62</f>
        <v>277249.78000000003</v>
      </c>
      <c r="D63" s="21">
        <f>D56+D62</f>
        <v>0</v>
      </c>
      <c r="E63" s="21">
        <f>E56+E62</f>
        <v>0</v>
      </c>
      <c r="F63" s="21">
        <f>F56+F62</f>
        <v>0</v>
      </c>
      <c r="G63" s="21">
        <f>G56+G62</f>
        <v>0</v>
      </c>
      <c r="H63" s="13">
        <f t="shared" si="3"/>
        <v>277249.78000000003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69893.02</v>
      </c>
      <c r="D66" s="23" t="s">
        <v>288</v>
      </c>
      <c r="E66" s="23" t="s">
        <v>288</v>
      </c>
      <c r="F66" s="23" t="s">
        <v>288</v>
      </c>
      <c r="G66" s="23" t="s">
        <v>288</v>
      </c>
      <c r="H66" s="13">
        <f t="shared" ref="H66:H81" si="4">SUM(C66:G66)</f>
        <v>69893.02</v>
      </c>
      <c r="I66"/>
    </row>
    <row r="67" spans="1:9" x14ac:dyDescent="0.2">
      <c r="A67" s="1" t="s">
        <v>767</v>
      </c>
      <c r="B67" s="6">
        <v>3112</v>
      </c>
      <c r="C67" s="73">
        <f>'DOE25'!F118</f>
        <v>49177</v>
      </c>
      <c r="D67" s="23"/>
      <c r="E67" s="23"/>
      <c r="F67" s="23"/>
      <c r="G67" s="23"/>
      <c r="H67" s="13">
        <f t="shared" si="4"/>
        <v>49177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119070.02</v>
      </c>
      <c r="D70" s="97">
        <f>D69</f>
        <v>0</v>
      </c>
      <c r="E70" s="97">
        <f>E69</f>
        <v>0</v>
      </c>
      <c r="F70" s="97">
        <f>F69</f>
        <v>0</v>
      </c>
      <c r="G70" s="97">
        <f>G69</f>
        <v>0</v>
      </c>
      <c r="H70" s="13">
        <f t="shared" si="4"/>
        <v>119070.02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119070.02</v>
      </c>
      <c r="D81" s="93">
        <f>SUM(D79:D80)+D78+D70</f>
        <v>0</v>
      </c>
      <c r="E81" s="93">
        <f>SUM(E79:E80)+E78+E70</f>
        <v>0</v>
      </c>
      <c r="F81" s="93">
        <f>SUM(F79:F80)+F78+F70</f>
        <v>0</v>
      </c>
      <c r="G81" s="93">
        <f>SUM(G79:G80)+G78+G70</f>
        <v>0</v>
      </c>
      <c r="H81" s="93">
        <f t="shared" si="4"/>
        <v>119070.02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0</v>
      </c>
      <c r="F88" s="252">
        <f>SUM('DOE25'!I153:I162)</f>
        <v>0</v>
      </c>
      <c r="G88" s="23" t="s">
        <v>288</v>
      </c>
      <c r="H88" s="13">
        <f t="shared" si="5"/>
        <v>0</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0</v>
      </c>
      <c r="F91" s="94">
        <f>SUM(F85:F90)</f>
        <v>0</v>
      </c>
      <c r="G91" s="23" t="s">
        <v>288</v>
      </c>
      <c r="H91" s="13">
        <f t="shared" si="5"/>
        <v>0</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15182.37</v>
      </c>
      <c r="H96" s="13">
        <f t="shared" si="5"/>
        <v>15182.37</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15182.37</v>
      </c>
      <c r="H103" s="68">
        <f t="shared" si="5"/>
        <v>15182.37</v>
      </c>
    </row>
    <row r="104" spans="1:8" ht="12.75" thickTop="1" thickBot="1" x14ac:dyDescent="0.25">
      <c r="A104" s="32" t="s">
        <v>758</v>
      </c>
      <c r="C104" s="68">
        <f>C63+C81+C91+C103</f>
        <v>396319.80000000005</v>
      </c>
      <c r="D104" s="68">
        <f>D63+D81+D91+D103</f>
        <v>0</v>
      </c>
      <c r="E104" s="68">
        <f>E63+E81+E91+E103</f>
        <v>0</v>
      </c>
      <c r="F104" s="68">
        <f>F63+F81+F91+F103</f>
        <v>0</v>
      </c>
      <c r="G104" s="68">
        <f>G63+G81+G103</f>
        <v>15182.37</v>
      </c>
      <c r="H104" s="68">
        <f t="shared" si="5"/>
        <v>411502.17000000004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339718.22000000003</v>
      </c>
      <c r="D109" s="23" t="s">
        <v>288</v>
      </c>
      <c r="E109" s="73">
        <f>('DOE25'!L277)+('DOE25'!L296)+('DOE25'!L315)</f>
        <v>0</v>
      </c>
      <c r="F109" s="23" t="s">
        <v>288</v>
      </c>
      <c r="G109" s="23" t="s">
        <v>288</v>
      </c>
      <c r="H109" s="13">
        <f t="shared" ref="H109:H115" si="6">SUM(C109:G109)</f>
        <v>339718.22000000003</v>
      </c>
    </row>
    <row r="110" spans="1:8" x14ac:dyDescent="0.2">
      <c r="A110" t="s">
        <v>198</v>
      </c>
      <c r="B110" s="31" t="s">
        <v>199</v>
      </c>
      <c r="C110" s="73">
        <f>('DOE25'!L199)+('DOE25'!L217)+('DOE25'!L235)</f>
        <v>0</v>
      </c>
      <c r="D110" s="23" t="s">
        <v>288</v>
      </c>
      <c r="E110" s="73">
        <f>('DOE25'!L278)+('DOE25'!L297)+('DOE25'!L316)</f>
        <v>0</v>
      </c>
      <c r="F110" s="23" t="s">
        <v>288</v>
      </c>
      <c r="G110" s="23" t="s">
        <v>288</v>
      </c>
      <c r="H110" s="13">
        <f t="shared" si="6"/>
        <v>0</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339718.22000000003</v>
      </c>
      <c r="D115" s="68">
        <f>SUM(D109:D114)</f>
        <v>0</v>
      </c>
      <c r="E115" s="68">
        <f>SUM(E109:E114)</f>
        <v>0</v>
      </c>
      <c r="F115" s="68">
        <f>SUM(F109:F114)</f>
        <v>0</v>
      </c>
      <c r="G115" s="68">
        <f>SUM(G109:G114)</f>
        <v>0</v>
      </c>
      <c r="H115" s="68">
        <f t="shared" si="6"/>
        <v>339718.22000000003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16421</v>
      </c>
      <c r="D120" s="23" t="s">
        <v>288</v>
      </c>
      <c r="E120" s="73">
        <f>+('DOE25'!L284)+('DOE25'!L303)+('DOE25'!L322)</f>
        <v>0</v>
      </c>
      <c r="F120" s="23" t="s">
        <v>288</v>
      </c>
      <c r="G120" s="23" t="s">
        <v>288</v>
      </c>
      <c r="H120" s="13">
        <f t="shared" si="7"/>
        <v>16421</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9670</v>
      </c>
      <c r="D124" s="23" t="s">
        <v>288</v>
      </c>
      <c r="E124" s="73">
        <f>+('DOE25'!L288)+('DOE25'!L307)+('DOE25'!L326)</f>
        <v>0</v>
      </c>
      <c r="F124" s="23" t="s">
        <v>288</v>
      </c>
      <c r="G124" s="23" t="s">
        <v>288</v>
      </c>
      <c r="H124" s="13">
        <f t="shared" si="7"/>
        <v>9670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26091</v>
      </c>
      <c r="D128" s="68">
        <f>SUM(D118:D127)</f>
        <v>0</v>
      </c>
      <c r="E128" s="68">
        <f>SUM(E118:E127)</f>
        <v>0</v>
      </c>
      <c r="F128" s="68">
        <f>SUM(F118:F127)</f>
        <v>0</v>
      </c>
      <c r="G128" s="68">
        <f>SUM(G118:G127)</f>
        <v>0</v>
      </c>
      <c r="H128" s="68">
        <f t="shared" si="7"/>
        <v>26091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15182.37</v>
      </c>
      <c r="D139" s="23" t="s">
        <v>288</v>
      </c>
      <c r="E139" s="23" t="s">
        <v>288</v>
      </c>
      <c r="F139" s="23" t="s">
        <v>288</v>
      </c>
      <c r="G139" s="23" t="s">
        <v>288</v>
      </c>
      <c r="H139" s="13">
        <f t="shared" si="7"/>
        <v>15182.37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15182.37</v>
      </c>
      <c r="D144" s="98">
        <f>SUM(D130:D143)</f>
        <v>0</v>
      </c>
      <c r="E144" s="98">
        <f>SUM(E130:E143)</f>
        <v>0</v>
      </c>
      <c r="F144" s="98">
        <f>SUM(F130:F143)</f>
        <v>0</v>
      </c>
      <c r="G144" s="98">
        <f>SUM(G130:G143)</f>
        <v>0</v>
      </c>
      <c r="H144" s="98">
        <f t="shared" si="7"/>
        <v>15182.37</v>
      </c>
    </row>
    <row r="145" spans="1:9" ht="12.75" thickTop="1" thickBot="1" x14ac:dyDescent="0.25">
      <c r="A145" s="32" t="s">
        <v>244</v>
      </c>
      <c r="C145" s="68">
        <f>(C115+C128+C144)</f>
        <v>380991.59</v>
      </c>
      <c r="D145" s="68">
        <f>(D115+D128+D144)</f>
        <v>0</v>
      </c>
      <c r="E145" s="68">
        <f>(E115+E128+E144)</f>
        <v>0</v>
      </c>
      <c r="F145" s="68">
        <f>(F115+F128+F144)</f>
        <v>0</v>
      </c>
      <c r="G145" s="68">
        <f>(G115+G128+G144)</f>
        <v>0</v>
      </c>
      <c r="H145" s="68">
        <f t="shared" si="7"/>
        <v>380991.59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Windsor</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339718</v>
      </c>
      <c r="D10" s="131">
        <f>ROUND((C10/$C$28)*100,1)</f>
        <v>92.9</v>
      </c>
    </row>
    <row r="11" spans="1:4" x14ac:dyDescent="0.2">
      <c r="A11">
        <v>1200</v>
      </c>
      <c r="B11" t="s">
        <v>703</v>
      </c>
      <c r="C11" s="128">
        <f>ROUND('DOE25'!L199+'DOE25'!L217+'DOE25'!L235+'DOE25'!L278+'DOE25'!L297+'DOE25'!L316,0)</f>
        <v>0</v>
      </c>
      <c r="D11" s="131">
        <f>ROUND((C11/$C$28)*100,1)</f>
        <v>0</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0</v>
      </c>
      <c r="D15" s="131">
        <f t="shared" ref="D15:D27" si="0">ROUND((C15/$C$28)*100,1)</f>
        <v>0</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16421</v>
      </c>
      <c r="D17" s="131">
        <f t="shared" si="0"/>
        <v>4.5</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9670</v>
      </c>
      <c r="D21" s="131">
        <f t="shared" si="0"/>
        <v>2.6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365809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365809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277232</v>
      </c>
      <c r="D35" s="131">
        <f t="shared" ref="D35:D40" si="1">ROUND((C35/$C$41)*100,1)</f>
        <v>70</v>
      </c>
    </row>
    <row r="36" spans="1:4" x14ac:dyDescent="0.2">
      <c r="B36" s="71" t="s">
        <v>739</v>
      </c>
      <c r="C36" s="128">
        <f>SUM('DOE25'!F112:J112)-SUM('DOE25'!G97:G110)+('DOE25'!F175+'DOE25'!F176+'DOE25'!I175+'DOE25'!I176)-C35</f>
        <v>17.78000000002794</v>
      </c>
      <c r="D36" s="131">
        <f t="shared" si="1"/>
        <v>0</v>
      </c>
    </row>
    <row r="37" spans="1:4" x14ac:dyDescent="0.2">
      <c r="A37" s="132" t="s">
        <v>831</v>
      </c>
      <c r="B37" s="71" t="s">
        <v>728</v>
      </c>
      <c r="C37" s="128">
        <f>ROUND('DOE25'!F117+'DOE25'!F118,0)</f>
        <v>119070</v>
      </c>
      <c r="D37" s="131">
        <f t="shared" si="1"/>
        <v>30</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0</v>
      </c>
      <c r="D39" s="131">
        <f t="shared" si="1"/>
        <v>0</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396319.78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B14" sqref="B14"/>
    </sheetView>
  </sheetViews>
  <sheetFormatPr defaultRowHeight="11.25" x14ac:dyDescent="0.2"/>
  <cols>
    <col min="1" max="1" width="10.33203125" customWidth="1"/>
    <col min="14" max="14" width="6.1640625" customWidth="1"/>
  </cols>
  <sheetData>
    <row r="1" spans="1:13" ht="16.5" thickTop="1" x14ac:dyDescent="0.25">
      <c r="A1" s="336" t="s">
        <v>763</v>
      </c>
      <c r="B1" s="337"/>
      <c r="C1" s="337"/>
      <c r="D1" s="337"/>
      <c r="E1" s="337"/>
      <c r="F1" s="337"/>
      <c r="G1" s="337"/>
      <c r="H1" s="337"/>
      <c r="I1" s="337"/>
      <c r="J1" s="154"/>
      <c r="K1" s="154"/>
      <c r="L1" s="154"/>
      <c r="M1" s="155"/>
    </row>
    <row r="2" spans="1:13" ht="12.75" x14ac:dyDescent="0.2">
      <c r="A2" s="341" t="s">
        <v>760</v>
      </c>
      <c r="B2" s="342"/>
      <c r="C2" s="342"/>
      <c r="D2" s="342"/>
      <c r="E2" s="342"/>
      <c r="F2" s="339" t="str">
        <f>'DOE25'!A2</f>
        <v>Windsor</v>
      </c>
      <c r="G2" s="340"/>
      <c r="H2" s="340"/>
      <c r="I2" s="340"/>
      <c r="M2" s="156"/>
    </row>
    <row r="3" spans="1:13" x14ac:dyDescent="0.2">
      <c r="A3" s="157" t="s">
        <v>761</v>
      </c>
      <c r="B3" s="130" t="s">
        <v>762</v>
      </c>
      <c r="C3" s="325" t="s">
        <v>764</v>
      </c>
      <c r="D3" s="325"/>
      <c r="E3" s="325"/>
      <c r="F3" s="325"/>
      <c r="G3" s="325"/>
      <c r="H3" s="325"/>
      <c r="I3" s="325"/>
      <c r="J3" s="325"/>
      <c r="K3" s="325"/>
      <c r="L3" s="325"/>
      <c r="M3" s="338"/>
    </row>
    <row r="4" spans="1:13" x14ac:dyDescent="0.2">
      <c r="A4" s="158">
        <v>19</v>
      </c>
      <c r="B4" s="149">
        <v>6</v>
      </c>
      <c r="C4" s="333" t="s">
        <v>1841</v>
      </c>
      <c r="D4" s="333"/>
      <c r="E4" s="333"/>
      <c r="F4" s="333"/>
      <c r="G4" s="333"/>
      <c r="H4" s="333"/>
      <c r="I4" s="333"/>
      <c r="J4" s="333"/>
      <c r="K4" s="333"/>
      <c r="L4" s="333"/>
      <c r="M4" s="335"/>
    </row>
    <row r="5" spans="1:13" x14ac:dyDescent="0.2">
      <c r="A5" s="158"/>
      <c r="B5" s="149"/>
      <c r="C5" s="333"/>
      <c r="D5" s="333"/>
      <c r="E5" s="333"/>
      <c r="F5" s="333"/>
      <c r="G5" s="333"/>
      <c r="H5" s="333"/>
      <c r="I5" s="333"/>
      <c r="J5" s="333"/>
      <c r="K5" s="333"/>
      <c r="L5" s="333"/>
      <c r="M5" s="335"/>
    </row>
    <row r="6" spans="1:13" x14ac:dyDescent="0.2">
      <c r="A6" s="158"/>
      <c r="B6" s="149"/>
      <c r="C6" s="333"/>
      <c r="D6" s="333"/>
      <c r="E6" s="333"/>
      <c r="F6" s="333"/>
      <c r="G6" s="333"/>
      <c r="H6" s="333"/>
      <c r="I6" s="333"/>
      <c r="J6" s="333"/>
      <c r="K6" s="333"/>
      <c r="L6" s="333"/>
      <c r="M6" s="335"/>
    </row>
    <row r="7" spans="1:13" x14ac:dyDescent="0.2">
      <c r="A7" s="158"/>
      <c r="B7" s="149"/>
      <c r="C7" s="333"/>
      <c r="D7" s="333"/>
      <c r="E7" s="333"/>
      <c r="F7" s="333"/>
      <c r="G7" s="333"/>
      <c r="H7" s="333"/>
      <c r="I7" s="333"/>
      <c r="J7" s="333"/>
      <c r="K7" s="333"/>
      <c r="L7" s="333"/>
      <c r="M7" s="335"/>
    </row>
    <row r="8" spans="1:13" x14ac:dyDescent="0.2">
      <c r="A8" s="158"/>
      <c r="B8" s="149"/>
      <c r="C8" s="333"/>
      <c r="D8" s="333"/>
      <c r="E8" s="333"/>
      <c r="F8" s="333"/>
      <c r="G8" s="333"/>
      <c r="H8" s="333"/>
      <c r="I8" s="333"/>
      <c r="J8" s="333"/>
      <c r="K8" s="333"/>
      <c r="L8" s="333"/>
      <c r="M8" s="335"/>
    </row>
    <row r="9" spans="1:13" x14ac:dyDescent="0.2">
      <c r="A9" s="158"/>
      <c r="B9" s="149"/>
      <c r="C9" s="333"/>
      <c r="D9" s="333"/>
      <c r="E9" s="333"/>
      <c r="F9" s="333"/>
      <c r="G9" s="333"/>
      <c r="H9" s="333"/>
      <c r="I9" s="333"/>
      <c r="J9" s="333"/>
      <c r="K9" s="333"/>
      <c r="L9" s="333"/>
      <c r="M9" s="335"/>
    </row>
    <row r="10" spans="1:13" x14ac:dyDescent="0.2">
      <c r="A10" s="158"/>
      <c r="B10" s="149"/>
      <c r="C10" s="333"/>
      <c r="D10" s="333"/>
      <c r="E10" s="333"/>
      <c r="F10" s="333"/>
      <c r="G10" s="333"/>
      <c r="H10" s="333"/>
      <c r="I10" s="333"/>
      <c r="J10" s="333"/>
      <c r="K10" s="333"/>
      <c r="L10" s="333"/>
      <c r="M10" s="335"/>
    </row>
    <row r="11" spans="1:13" x14ac:dyDescent="0.2">
      <c r="A11" s="158"/>
      <c r="B11" s="149"/>
      <c r="C11" s="333"/>
      <c r="D11" s="333"/>
      <c r="E11" s="333"/>
      <c r="F11" s="333"/>
      <c r="G11" s="333"/>
      <c r="H11" s="333"/>
      <c r="I11" s="333"/>
      <c r="J11" s="333"/>
      <c r="K11" s="333"/>
      <c r="L11" s="333"/>
      <c r="M11" s="335"/>
    </row>
    <row r="12" spans="1:13" x14ac:dyDescent="0.2">
      <c r="A12" s="158"/>
      <c r="B12" s="149"/>
      <c r="C12" s="333"/>
      <c r="D12" s="333"/>
      <c r="E12" s="333"/>
      <c r="F12" s="333"/>
      <c r="G12" s="333"/>
      <c r="H12" s="333"/>
      <c r="I12" s="333"/>
      <c r="J12" s="333"/>
      <c r="K12" s="333"/>
      <c r="L12" s="333"/>
      <c r="M12" s="335"/>
    </row>
    <row r="13" spans="1:13" x14ac:dyDescent="0.2">
      <c r="A13" s="158"/>
      <c r="B13" s="149"/>
      <c r="C13" s="333"/>
      <c r="D13" s="333"/>
      <c r="E13" s="333"/>
      <c r="F13" s="333"/>
      <c r="G13" s="333"/>
      <c r="H13" s="333"/>
      <c r="I13" s="333"/>
      <c r="J13" s="333"/>
      <c r="K13" s="333"/>
      <c r="L13" s="333"/>
      <c r="M13" s="335"/>
    </row>
    <row r="14" spans="1:13" x14ac:dyDescent="0.2">
      <c r="A14" s="158"/>
      <c r="B14" s="149"/>
      <c r="C14" s="333"/>
      <c r="D14" s="333"/>
      <c r="E14" s="333"/>
      <c r="F14" s="333"/>
      <c r="G14" s="333"/>
      <c r="H14" s="333"/>
      <c r="I14" s="333"/>
      <c r="J14" s="333"/>
      <c r="K14" s="333"/>
      <c r="L14" s="333"/>
      <c r="M14" s="335"/>
    </row>
    <row r="15" spans="1:13" x14ac:dyDescent="0.2">
      <c r="A15" s="158"/>
      <c r="B15" s="149"/>
      <c r="C15" s="333"/>
      <c r="D15" s="333"/>
      <c r="E15" s="333"/>
      <c r="F15" s="333"/>
      <c r="G15" s="333"/>
      <c r="H15" s="333"/>
      <c r="I15" s="333"/>
      <c r="J15" s="333"/>
      <c r="K15" s="333"/>
      <c r="L15" s="333"/>
      <c r="M15" s="335"/>
    </row>
    <row r="16" spans="1:13" x14ac:dyDescent="0.2">
      <c r="A16" s="158"/>
      <c r="B16" s="149"/>
      <c r="C16" s="333"/>
      <c r="D16" s="333"/>
      <c r="E16" s="333"/>
      <c r="F16" s="333"/>
      <c r="G16" s="333"/>
      <c r="H16" s="333"/>
      <c r="I16" s="333"/>
      <c r="J16" s="333"/>
      <c r="K16" s="333"/>
      <c r="L16" s="333"/>
      <c r="M16" s="335"/>
    </row>
    <row r="17" spans="1:256" x14ac:dyDescent="0.2">
      <c r="A17" s="158"/>
      <c r="B17" s="149"/>
      <c r="C17" s="333"/>
      <c r="D17" s="333"/>
      <c r="E17" s="333"/>
      <c r="F17" s="333"/>
      <c r="G17" s="333"/>
      <c r="H17" s="333"/>
      <c r="I17" s="333"/>
      <c r="J17" s="333"/>
      <c r="K17" s="333"/>
      <c r="L17" s="333"/>
      <c r="M17" s="335"/>
    </row>
    <row r="18" spans="1:256" x14ac:dyDescent="0.2">
      <c r="A18" s="158"/>
      <c r="B18" s="149"/>
      <c r="C18" s="333"/>
      <c r="D18" s="333"/>
      <c r="E18" s="333"/>
      <c r="F18" s="333"/>
      <c r="G18" s="333"/>
      <c r="H18" s="333"/>
      <c r="I18" s="333"/>
      <c r="J18" s="333"/>
      <c r="K18" s="333"/>
      <c r="L18" s="333"/>
      <c r="M18" s="335"/>
    </row>
    <row r="19" spans="1:256" x14ac:dyDescent="0.2">
      <c r="A19" s="158"/>
      <c r="B19" s="149"/>
      <c r="C19" s="333"/>
      <c r="D19" s="333"/>
      <c r="E19" s="333"/>
      <c r="F19" s="333"/>
      <c r="G19" s="333"/>
      <c r="H19" s="333"/>
      <c r="I19" s="333"/>
      <c r="J19" s="333"/>
      <c r="K19" s="333"/>
      <c r="L19" s="333"/>
      <c r="M19" s="335"/>
    </row>
    <row r="20" spans="1:256" x14ac:dyDescent="0.2">
      <c r="A20" s="158"/>
      <c r="B20" s="149"/>
      <c r="C20" s="333"/>
      <c r="D20" s="333"/>
      <c r="E20" s="333"/>
      <c r="F20" s="333"/>
      <c r="G20" s="333"/>
      <c r="H20" s="333"/>
      <c r="I20" s="333"/>
      <c r="J20" s="333"/>
      <c r="K20" s="333"/>
      <c r="L20" s="333"/>
      <c r="M20" s="335"/>
    </row>
    <row r="21" spans="1:256" x14ac:dyDescent="0.2">
      <c r="A21" s="158"/>
      <c r="B21" s="149"/>
      <c r="C21" s="333"/>
      <c r="D21" s="333"/>
      <c r="E21" s="333"/>
      <c r="F21" s="333"/>
      <c r="G21" s="333"/>
      <c r="H21" s="333"/>
      <c r="I21" s="333"/>
      <c r="J21" s="333"/>
      <c r="K21" s="333"/>
      <c r="L21" s="333"/>
      <c r="M21" s="335"/>
    </row>
    <row r="22" spans="1:256" x14ac:dyDescent="0.2">
      <c r="A22" s="158"/>
      <c r="B22" s="149"/>
      <c r="C22" s="333"/>
      <c r="D22" s="333"/>
      <c r="E22" s="333"/>
      <c r="F22" s="333"/>
      <c r="G22" s="333"/>
      <c r="H22" s="333"/>
      <c r="I22" s="333"/>
      <c r="J22" s="333"/>
      <c r="K22" s="333"/>
      <c r="L22" s="333"/>
      <c r="M22" s="335"/>
    </row>
    <row r="23" spans="1:256" x14ac:dyDescent="0.2">
      <c r="A23" s="158"/>
      <c r="B23" s="149"/>
      <c r="C23" s="333"/>
      <c r="D23" s="333"/>
      <c r="E23" s="333"/>
      <c r="F23" s="333"/>
      <c r="G23" s="333"/>
      <c r="H23" s="333"/>
      <c r="I23" s="333"/>
      <c r="J23" s="333"/>
      <c r="K23" s="333"/>
      <c r="L23" s="333"/>
      <c r="M23" s="335"/>
    </row>
    <row r="24" spans="1:256" x14ac:dyDescent="0.2">
      <c r="A24" s="158"/>
      <c r="B24" s="149"/>
      <c r="C24" s="333"/>
      <c r="D24" s="333"/>
      <c r="E24" s="333"/>
      <c r="F24" s="333"/>
      <c r="G24" s="333"/>
      <c r="H24" s="333"/>
      <c r="I24" s="333"/>
      <c r="J24" s="333"/>
      <c r="K24" s="333"/>
      <c r="L24" s="333"/>
      <c r="M24" s="335"/>
    </row>
    <row r="25" spans="1:256" x14ac:dyDescent="0.2">
      <c r="A25" s="158"/>
      <c r="B25" s="149"/>
      <c r="C25" s="333"/>
      <c r="D25" s="333"/>
      <c r="E25" s="333"/>
      <c r="F25" s="333"/>
      <c r="G25" s="333"/>
      <c r="H25" s="333"/>
      <c r="I25" s="333"/>
      <c r="J25" s="333"/>
      <c r="K25" s="333"/>
      <c r="L25" s="333"/>
      <c r="M25" s="335"/>
    </row>
    <row r="26" spans="1:256" x14ac:dyDescent="0.2">
      <c r="A26" s="158"/>
      <c r="B26" s="149"/>
      <c r="C26" s="333"/>
      <c r="D26" s="333"/>
      <c r="E26" s="333"/>
      <c r="F26" s="333"/>
      <c r="G26" s="333"/>
      <c r="H26" s="333"/>
      <c r="I26" s="333"/>
      <c r="J26" s="333"/>
      <c r="K26" s="333"/>
      <c r="L26" s="333"/>
      <c r="M26" s="335"/>
    </row>
    <row r="27" spans="1:256" x14ac:dyDescent="0.2">
      <c r="A27" s="158"/>
      <c r="B27" s="149"/>
      <c r="C27" s="333"/>
      <c r="D27" s="333"/>
      <c r="E27" s="333"/>
      <c r="F27" s="333"/>
      <c r="G27" s="333"/>
      <c r="H27" s="333"/>
      <c r="I27" s="333"/>
      <c r="J27" s="333"/>
      <c r="K27" s="333"/>
      <c r="L27" s="333"/>
      <c r="M27" s="335"/>
    </row>
    <row r="28" spans="1:256" x14ac:dyDescent="0.2">
      <c r="A28" s="158"/>
      <c r="B28" s="149"/>
      <c r="C28" s="333"/>
      <c r="D28" s="333"/>
      <c r="E28" s="333"/>
      <c r="F28" s="333"/>
      <c r="G28" s="333"/>
      <c r="H28" s="333"/>
      <c r="I28" s="333"/>
      <c r="J28" s="333"/>
      <c r="K28" s="333"/>
      <c r="L28" s="333"/>
      <c r="M28" s="335"/>
    </row>
    <row r="29" spans="1:256" x14ac:dyDescent="0.2">
      <c r="A29" s="158"/>
      <c r="B29" s="149"/>
      <c r="C29" s="333"/>
      <c r="D29" s="333"/>
      <c r="E29" s="333"/>
      <c r="F29" s="333"/>
      <c r="G29" s="333"/>
      <c r="H29" s="333"/>
      <c r="I29" s="333"/>
      <c r="J29" s="333"/>
      <c r="K29" s="333"/>
      <c r="L29" s="333"/>
      <c r="M29" s="335"/>
      <c r="N29" s="152"/>
      <c r="O29" s="152"/>
      <c r="P29" s="334"/>
      <c r="Q29" s="334"/>
      <c r="R29" s="334"/>
      <c r="S29" s="334"/>
      <c r="T29" s="334"/>
      <c r="U29" s="334"/>
      <c r="V29" s="334"/>
      <c r="W29" s="334"/>
      <c r="X29" s="334"/>
      <c r="Y29" s="334"/>
      <c r="Z29" s="334"/>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5"/>
      <c r="N30" s="152"/>
      <c r="O30" s="152"/>
      <c r="P30" s="334"/>
      <c r="Q30" s="334"/>
      <c r="R30" s="334"/>
      <c r="S30" s="334"/>
      <c r="T30" s="334"/>
      <c r="U30" s="334"/>
      <c r="V30" s="334"/>
      <c r="W30" s="334"/>
      <c r="X30" s="334"/>
      <c r="Y30" s="334"/>
      <c r="Z30" s="334"/>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5"/>
      <c r="N31" s="152"/>
      <c r="O31" s="152"/>
      <c r="P31" s="334"/>
      <c r="Q31" s="334"/>
      <c r="R31" s="334"/>
      <c r="S31" s="334"/>
      <c r="T31" s="334"/>
      <c r="U31" s="334"/>
      <c r="V31" s="334"/>
      <c r="W31" s="334"/>
      <c r="X31" s="334"/>
      <c r="Y31" s="334"/>
      <c r="Z31" s="334"/>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5"/>
      <c r="N32" s="152"/>
      <c r="O32" s="152"/>
      <c r="P32" s="334"/>
      <c r="Q32" s="334"/>
      <c r="R32" s="334"/>
      <c r="S32" s="334"/>
      <c r="T32" s="334"/>
      <c r="U32" s="334"/>
      <c r="V32" s="334"/>
      <c r="W32" s="334"/>
      <c r="X32" s="334"/>
      <c r="Y32" s="334"/>
      <c r="Z32" s="343"/>
      <c r="AA32" s="158"/>
      <c r="AB32" s="149"/>
      <c r="AC32" s="333"/>
      <c r="AD32" s="333"/>
      <c r="AE32" s="333"/>
      <c r="AF32" s="333"/>
      <c r="AG32" s="333"/>
      <c r="AH32" s="333"/>
      <c r="AI32" s="333"/>
      <c r="AJ32" s="333"/>
      <c r="AK32" s="333"/>
      <c r="AL32" s="333"/>
      <c r="AM32" s="335"/>
      <c r="AN32" s="158"/>
      <c r="AO32" s="149"/>
      <c r="AP32" s="333"/>
      <c r="AQ32" s="333"/>
      <c r="AR32" s="333"/>
      <c r="AS32" s="333"/>
      <c r="AT32" s="333"/>
      <c r="AU32" s="333"/>
      <c r="AV32" s="333"/>
      <c r="AW32" s="333"/>
      <c r="AX32" s="333"/>
      <c r="AY32" s="333"/>
      <c r="AZ32" s="335"/>
      <c r="BA32" s="158"/>
      <c r="BB32" s="149"/>
      <c r="BC32" s="333"/>
      <c r="BD32" s="333"/>
      <c r="BE32" s="333"/>
      <c r="BF32" s="333"/>
      <c r="BG32" s="333"/>
      <c r="BH32" s="333"/>
      <c r="BI32" s="333"/>
      <c r="BJ32" s="333"/>
      <c r="BK32" s="333"/>
      <c r="BL32" s="333"/>
      <c r="BM32" s="335"/>
      <c r="BN32" s="158"/>
      <c r="BO32" s="149"/>
      <c r="BP32" s="333"/>
      <c r="BQ32" s="333"/>
      <c r="BR32" s="333"/>
      <c r="BS32" s="333"/>
      <c r="BT32" s="333"/>
      <c r="BU32" s="333"/>
      <c r="BV32" s="333"/>
      <c r="BW32" s="333"/>
      <c r="BX32" s="333"/>
      <c r="BY32" s="333"/>
      <c r="BZ32" s="335"/>
      <c r="CA32" s="158"/>
      <c r="CB32" s="149"/>
      <c r="CC32" s="333"/>
      <c r="CD32" s="333"/>
      <c r="CE32" s="333"/>
      <c r="CF32" s="333"/>
      <c r="CG32" s="333"/>
      <c r="CH32" s="333"/>
      <c r="CI32" s="333"/>
      <c r="CJ32" s="333"/>
      <c r="CK32" s="333"/>
      <c r="CL32" s="333"/>
      <c r="CM32" s="335"/>
      <c r="CN32" s="158"/>
      <c r="CO32" s="149"/>
      <c r="CP32" s="333"/>
      <c r="CQ32" s="333"/>
      <c r="CR32" s="333"/>
      <c r="CS32" s="333"/>
      <c r="CT32" s="333"/>
      <c r="CU32" s="333"/>
      <c r="CV32" s="333"/>
      <c r="CW32" s="333"/>
      <c r="CX32" s="333"/>
      <c r="CY32" s="333"/>
      <c r="CZ32" s="335"/>
      <c r="DA32" s="158"/>
      <c r="DB32" s="149"/>
      <c r="DC32" s="333"/>
      <c r="DD32" s="333"/>
      <c r="DE32" s="333"/>
      <c r="DF32" s="333"/>
      <c r="DG32" s="333"/>
      <c r="DH32" s="333"/>
      <c r="DI32" s="333"/>
      <c r="DJ32" s="333"/>
      <c r="DK32" s="333"/>
      <c r="DL32" s="333"/>
      <c r="DM32" s="335"/>
      <c r="DN32" s="158"/>
      <c r="DO32" s="149"/>
      <c r="DP32" s="333"/>
      <c r="DQ32" s="333"/>
      <c r="DR32" s="333"/>
      <c r="DS32" s="333"/>
      <c r="DT32" s="333"/>
      <c r="DU32" s="333"/>
      <c r="DV32" s="333"/>
      <c r="DW32" s="333"/>
      <c r="DX32" s="333"/>
      <c r="DY32" s="333"/>
      <c r="DZ32" s="335"/>
      <c r="EA32" s="158"/>
      <c r="EB32" s="149"/>
      <c r="EC32" s="333"/>
      <c r="ED32" s="333"/>
      <c r="EE32" s="333"/>
      <c r="EF32" s="333"/>
      <c r="EG32" s="333"/>
      <c r="EH32" s="333"/>
      <c r="EI32" s="333"/>
      <c r="EJ32" s="333"/>
      <c r="EK32" s="333"/>
      <c r="EL32" s="333"/>
      <c r="EM32" s="335"/>
      <c r="EN32" s="158"/>
      <c r="EO32" s="149"/>
      <c r="EP32" s="333"/>
      <c r="EQ32" s="333"/>
      <c r="ER32" s="333"/>
      <c r="ES32" s="333"/>
      <c r="ET32" s="333"/>
      <c r="EU32" s="333"/>
      <c r="EV32" s="333"/>
      <c r="EW32" s="333"/>
      <c r="EX32" s="333"/>
      <c r="EY32" s="333"/>
      <c r="EZ32" s="335"/>
      <c r="FA32" s="158"/>
      <c r="FB32" s="149"/>
      <c r="FC32" s="333"/>
      <c r="FD32" s="333"/>
      <c r="FE32" s="333"/>
      <c r="FF32" s="333"/>
      <c r="FG32" s="333"/>
      <c r="FH32" s="333"/>
      <c r="FI32" s="333"/>
      <c r="FJ32" s="333"/>
      <c r="FK32" s="333"/>
      <c r="FL32" s="333"/>
      <c r="FM32" s="335"/>
      <c r="FN32" s="158"/>
      <c r="FO32" s="149"/>
      <c r="FP32" s="333"/>
      <c r="FQ32" s="333"/>
      <c r="FR32" s="333"/>
      <c r="FS32" s="333"/>
      <c r="FT32" s="333"/>
      <c r="FU32" s="333"/>
      <c r="FV32" s="333"/>
      <c r="FW32" s="333"/>
      <c r="FX32" s="333"/>
      <c r="FY32" s="333"/>
      <c r="FZ32" s="335"/>
      <c r="GA32" s="158"/>
      <c r="GB32" s="149"/>
      <c r="GC32" s="333"/>
      <c r="GD32" s="333"/>
      <c r="GE32" s="333"/>
      <c r="GF32" s="333"/>
      <c r="GG32" s="333"/>
      <c r="GH32" s="333"/>
      <c r="GI32" s="333"/>
      <c r="GJ32" s="333"/>
      <c r="GK32" s="333"/>
      <c r="GL32" s="333"/>
      <c r="GM32" s="335"/>
      <c r="GN32" s="158"/>
      <c r="GO32" s="149"/>
      <c r="GP32" s="333"/>
      <c r="GQ32" s="333"/>
      <c r="GR32" s="333"/>
      <c r="GS32" s="333"/>
      <c r="GT32" s="333"/>
      <c r="GU32" s="333"/>
      <c r="GV32" s="333"/>
      <c r="GW32" s="333"/>
      <c r="GX32" s="333"/>
      <c r="GY32" s="333"/>
      <c r="GZ32" s="335"/>
      <c r="HA32" s="158"/>
      <c r="HB32" s="149"/>
      <c r="HC32" s="333"/>
      <c r="HD32" s="333"/>
      <c r="HE32" s="333"/>
      <c r="HF32" s="333"/>
      <c r="HG32" s="333"/>
      <c r="HH32" s="333"/>
      <c r="HI32" s="333"/>
      <c r="HJ32" s="333"/>
      <c r="HK32" s="333"/>
      <c r="HL32" s="333"/>
      <c r="HM32" s="335"/>
      <c r="HN32" s="158"/>
      <c r="HO32" s="149"/>
      <c r="HP32" s="333"/>
      <c r="HQ32" s="333"/>
      <c r="HR32" s="333"/>
      <c r="HS32" s="333"/>
      <c r="HT32" s="333"/>
      <c r="HU32" s="333"/>
      <c r="HV32" s="333"/>
      <c r="HW32" s="333"/>
      <c r="HX32" s="333"/>
      <c r="HY32" s="333"/>
      <c r="HZ32" s="335"/>
      <c r="IA32" s="158"/>
      <c r="IB32" s="149"/>
      <c r="IC32" s="333"/>
      <c r="ID32" s="333"/>
      <c r="IE32" s="333"/>
      <c r="IF32" s="333"/>
      <c r="IG32" s="333"/>
      <c r="IH32" s="333"/>
      <c r="II32" s="333"/>
      <c r="IJ32" s="333"/>
      <c r="IK32" s="333"/>
      <c r="IL32" s="333"/>
      <c r="IM32" s="335"/>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5"/>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5"/>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5"/>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5"/>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5"/>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5"/>
      <c r="N38" s="152"/>
      <c r="O38" s="152"/>
      <c r="P38" s="334"/>
      <c r="Q38" s="334"/>
      <c r="R38" s="334"/>
      <c r="S38" s="334"/>
      <c r="T38" s="334"/>
      <c r="U38" s="334"/>
      <c r="V38" s="334"/>
      <c r="W38" s="334"/>
      <c r="X38" s="334"/>
      <c r="Y38" s="334"/>
      <c r="Z38" s="334"/>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5"/>
      <c r="N39" s="152"/>
      <c r="O39" s="152"/>
      <c r="P39" s="334"/>
      <c r="Q39" s="334"/>
      <c r="R39" s="334"/>
      <c r="S39" s="334"/>
      <c r="T39" s="334"/>
      <c r="U39" s="334"/>
      <c r="V39" s="334"/>
      <c r="W39" s="334"/>
      <c r="X39" s="334"/>
      <c r="Y39" s="334"/>
      <c r="Z39" s="334"/>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5"/>
      <c r="N40" s="152"/>
      <c r="O40" s="152"/>
      <c r="P40" s="334"/>
      <c r="Q40" s="334"/>
      <c r="R40" s="334"/>
      <c r="S40" s="334"/>
      <c r="T40" s="334"/>
      <c r="U40" s="334"/>
      <c r="V40" s="334"/>
      <c r="W40" s="334"/>
      <c r="X40" s="334"/>
      <c r="Y40" s="334"/>
      <c r="Z40" s="334"/>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5"/>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5"/>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5"/>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5"/>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5"/>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5"/>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5"/>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5"/>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5"/>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5"/>
    </row>
    <row r="51" spans="1:256" x14ac:dyDescent="0.2">
      <c r="A51" s="158"/>
      <c r="B51" s="149"/>
      <c r="C51" s="333"/>
      <c r="D51" s="333"/>
      <c r="E51" s="333"/>
      <c r="F51" s="333"/>
      <c r="G51" s="333"/>
      <c r="H51" s="333"/>
      <c r="I51" s="333"/>
      <c r="J51" s="333"/>
      <c r="K51" s="333"/>
      <c r="L51" s="333"/>
      <c r="M51" s="335"/>
    </row>
    <row r="52" spans="1:256" x14ac:dyDescent="0.2">
      <c r="A52" s="158"/>
      <c r="B52" s="149"/>
      <c r="C52" s="333"/>
      <c r="D52" s="333"/>
      <c r="E52" s="333"/>
      <c r="F52" s="333"/>
      <c r="G52" s="333"/>
      <c r="H52" s="333"/>
      <c r="I52" s="333"/>
      <c r="J52" s="333"/>
      <c r="K52" s="333"/>
      <c r="L52" s="333"/>
      <c r="M52" s="335"/>
    </row>
    <row r="53" spans="1:256" x14ac:dyDescent="0.2">
      <c r="A53" s="158"/>
      <c r="B53" s="149"/>
      <c r="C53" s="333"/>
      <c r="D53" s="333"/>
      <c r="E53" s="333"/>
      <c r="F53" s="333"/>
      <c r="G53" s="333"/>
      <c r="H53" s="333"/>
      <c r="I53" s="333"/>
      <c r="J53" s="333"/>
      <c r="K53" s="333"/>
      <c r="L53" s="333"/>
      <c r="M53" s="335"/>
    </row>
    <row r="54" spans="1:256" x14ac:dyDescent="0.2">
      <c r="A54" s="158"/>
      <c r="B54" s="149"/>
      <c r="C54" s="333"/>
      <c r="D54" s="333"/>
      <c r="E54" s="333"/>
      <c r="F54" s="333"/>
      <c r="G54" s="333"/>
      <c r="H54" s="333"/>
      <c r="I54" s="333"/>
      <c r="J54" s="333"/>
      <c r="K54" s="333"/>
      <c r="L54" s="333"/>
      <c r="M54" s="335"/>
    </row>
    <row r="55" spans="1:256" x14ac:dyDescent="0.2">
      <c r="A55" s="158"/>
      <c r="B55" s="149"/>
      <c r="C55" s="333"/>
      <c r="D55" s="333"/>
      <c r="E55" s="333"/>
      <c r="F55" s="333"/>
      <c r="G55" s="333"/>
      <c r="H55" s="333"/>
      <c r="I55" s="333"/>
      <c r="J55" s="333"/>
      <c r="K55" s="333"/>
      <c r="L55" s="333"/>
      <c r="M55" s="335"/>
    </row>
    <row r="56" spans="1:256" x14ac:dyDescent="0.2">
      <c r="A56" s="158"/>
      <c r="B56" s="149"/>
      <c r="C56" s="333"/>
      <c r="D56" s="333"/>
      <c r="E56" s="333"/>
      <c r="F56" s="333"/>
      <c r="G56" s="333"/>
      <c r="H56" s="333"/>
      <c r="I56" s="333"/>
      <c r="J56" s="333"/>
      <c r="K56" s="333"/>
      <c r="L56" s="333"/>
      <c r="M56" s="335"/>
    </row>
    <row r="57" spans="1:256" x14ac:dyDescent="0.2">
      <c r="A57" s="158"/>
      <c r="B57" s="149"/>
      <c r="C57" s="333"/>
      <c r="D57" s="333"/>
      <c r="E57" s="333"/>
      <c r="F57" s="333"/>
      <c r="G57" s="333"/>
      <c r="H57" s="333"/>
      <c r="I57" s="333"/>
      <c r="J57" s="333"/>
      <c r="K57" s="333"/>
      <c r="L57" s="333"/>
      <c r="M57" s="335"/>
    </row>
    <row r="58" spans="1:256" x14ac:dyDescent="0.2">
      <c r="A58" s="158"/>
      <c r="B58" s="149"/>
      <c r="C58" s="333"/>
      <c r="D58" s="333"/>
      <c r="E58" s="333"/>
      <c r="F58" s="333"/>
      <c r="G58" s="333"/>
      <c r="H58" s="333"/>
      <c r="I58" s="333"/>
      <c r="J58" s="333"/>
      <c r="K58" s="333"/>
      <c r="L58" s="333"/>
      <c r="M58" s="335"/>
    </row>
    <row r="59" spans="1:256" x14ac:dyDescent="0.2">
      <c r="A59" s="158"/>
      <c r="B59" s="149"/>
      <c r="C59" s="333"/>
      <c r="D59" s="333"/>
      <c r="E59" s="333"/>
      <c r="F59" s="333"/>
      <c r="G59" s="333"/>
      <c r="H59" s="333"/>
      <c r="I59" s="333"/>
      <c r="J59" s="333"/>
      <c r="K59" s="333"/>
      <c r="L59" s="333"/>
      <c r="M59" s="335"/>
    </row>
    <row r="60" spans="1:256" x14ac:dyDescent="0.2">
      <c r="A60" s="158"/>
      <c r="B60" s="149"/>
      <c r="C60" s="333"/>
      <c r="D60" s="333"/>
      <c r="E60" s="333"/>
      <c r="F60" s="333"/>
      <c r="G60" s="333"/>
      <c r="H60" s="333"/>
      <c r="I60" s="333"/>
      <c r="J60" s="333"/>
      <c r="K60" s="333"/>
      <c r="L60" s="333"/>
      <c r="M60" s="335"/>
    </row>
    <row r="61" spans="1:256" x14ac:dyDescent="0.2">
      <c r="A61" s="158"/>
      <c r="B61" s="149"/>
      <c r="C61" s="333"/>
      <c r="D61" s="333"/>
      <c r="E61" s="333"/>
      <c r="F61" s="333"/>
      <c r="G61" s="333"/>
      <c r="H61" s="333"/>
      <c r="I61" s="333"/>
      <c r="J61" s="333"/>
      <c r="K61" s="333"/>
      <c r="L61" s="333"/>
      <c r="M61" s="335"/>
    </row>
    <row r="62" spans="1:256" x14ac:dyDescent="0.2">
      <c r="A62" s="158"/>
      <c r="B62" s="149"/>
      <c r="C62" s="333"/>
      <c r="D62" s="333"/>
      <c r="E62" s="333"/>
      <c r="F62" s="333"/>
      <c r="G62" s="333"/>
      <c r="H62" s="333"/>
      <c r="I62" s="333"/>
      <c r="J62" s="333"/>
      <c r="K62" s="333"/>
      <c r="L62" s="333"/>
      <c r="M62" s="335"/>
    </row>
    <row r="63" spans="1:256" x14ac:dyDescent="0.2">
      <c r="A63" s="158"/>
      <c r="B63" s="149"/>
      <c r="C63" s="333"/>
      <c r="D63" s="333"/>
      <c r="E63" s="333"/>
      <c r="F63" s="333"/>
      <c r="G63" s="333"/>
      <c r="H63" s="333"/>
      <c r="I63" s="333"/>
      <c r="J63" s="333"/>
      <c r="K63" s="333"/>
      <c r="L63" s="333"/>
      <c r="M63" s="335"/>
    </row>
    <row r="64" spans="1:256" x14ac:dyDescent="0.2">
      <c r="A64" s="158"/>
      <c r="B64" s="149"/>
      <c r="C64" s="333"/>
      <c r="D64" s="333"/>
      <c r="E64" s="333"/>
      <c r="F64" s="333"/>
      <c r="G64" s="333"/>
      <c r="H64" s="333"/>
      <c r="I64" s="333"/>
      <c r="J64" s="333"/>
      <c r="K64" s="333"/>
      <c r="L64" s="333"/>
      <c r="M64" s="335"/>
    </row>
    <row r="65" spans="1:13" x14ac:dyDescent="0.2">
      <c r="A65" s="158"/>
      <c r="B65" s="149"/>
      <c r="C65" s="333"/>
      <c r="D65" s="333"/>
      <c r="E65" s="333"/>
      <c r="F65" s="333"/>
      <c r="G65" s="333"/>
      <c r="H65" s="333"/>
      <c r="I65" s="333"/>
      <c r="J65" s="333"/>
      <c r="K65" s="333"/>
      <c r="L65" s="333"/>
      <c r="M65" s="335"/>
    </row>
    <row r="66" spans="1:13" x14ac:dyDescent="0.2">
      <c r="A66" s="158"/>
      <c r="B66" s="149"/>
      <c r="C66" s="333"/>
      <c r="D66" s="333"/>
      <c r="E66" s="333"/>
      <c r="F66" s="333"/>
      <c r="G66" s="333"/>
      <c r="H66" s="333"/>
      <c r="I66" s="333"/>
      <c r="J66" s="333"/>
      <c r="K66" s="333"/>
      <c r="L66" s="333"/>
      <c r="M66" s="335"/>
    </row>
    <row r="67" spans="1:13" x14ac:dyDescent="0.2">
      <c r="A67" s="158"/>
      <c r="B67" s="149"/>
      <c r="C67" s="333"/>
      <c r="D67" s="333"/>
      <c r="E67" s="333"/>
      <c r="F67" s="333"/>
      <c r="G67" s="333"/>
      <c r="H67" s="333"/>
      <c r="I67" s="333"/>
      <c r="J67" s="333"/>
      <c r="K67" s="333"/>
      <c r="L67" s="333"/>
      <c r="M67" s="335"/>
    </row>
    <row r="68" spans="1:13" x14ac:dyDescent="0.2">
      <c r="A68" s="158"/>
      <c r="B68" s="149"/>
      <c r="C68" s="333"/>
      <c r="D68" s="333"/>
      <c r="E68" s="333"/>
      <c r="F68" s="333"/>
      <c r="G68" s="333"/>
      <c r="H68" s="333"/>
      <c r="I68" s="333"/>
      <c r="J68" s="333"/>
      <c r="K68" s="333"/>
      <c r="L68" s="333"/>
      <c r="M68" s="335"/>
    </row>
    <row r="69" spans="1:13" x14ac:dyDescent="0.2">
      <c r="A69" s="158"/>
      <c r="B69" s="149"/>
      <c r="C69" s="333"/>
      <c r="D69" s="333"/>
      <c r="E69" s="333"/>
      <c r="F69" s="333"/>
      <c r="G69" s="333"/>
      <c r="H69" s="333"/>
      <c r="I69" s="333"/>
      <c r="J69" s="333"/>
      <c r="K69" s="333"/>
      <c r="L69" s="333"/>
      <c r="M69" s="335"/>
    </row>
    <row r="70" spans="1:13" ht="12" thickBot="1" x14ac:dyDescent="0.25">
      <c r="A70" s="159"/>
      <c r="B70" s="160"/>
      <c r="C70" s="344"/>
      <c r="D70" s="344"/>
      <c r="E70" s="344"/>
      <c r="F70" s="344"/>
      <c r="G70" s="344"/>
      <c r="H70" s="344"/>
      <c r="I70" s="344"/>
      <c r="J70" s="344"/>
      <c r="K70" s="344"/>
      <c r="L70" s="344"/>
      <c r="M70" s="345"/>
    </row>
    <row r="71" spans="1:13" ht="12" thickTop="1" x14ac:dyDescent="0.2">
      <c r="A71" s="150"/>
      <c r="B71" s="150"/>
      <c r="C71" s="151"/>
      <c r="D71" s="151"/>
      <c r="E71" s="151"/>
      <c r="F71" s="151"/>
      <c r="G71" s="151"/>
      <c r="H71" s="151"/>
      <c r="I71" s="151"/>
      <c r="J71" s="151"/>
      <c r="K71" s="151"/>
      <c r="L71" s="151"/>
    </row>
    <row r="72" spans="1:13" ht="12.75" x14ac:dyDescent="0.2">
      <c r="A72" s="346" t="s">
        <v>828</v>
      </c>
      <c r="B72" s="346"/>
      <c r="C72" s="346"/>
      <c r="D72" s="346"/>
      <c r="E72" s="346"/>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2024-08-20T17:22:22Z</cp:lastPrinted>
  <dcterms:created xsi:type="dcterms:W3CDTF">1997-12-04T19:04:30Z</dcterms:created>
  <dcterms:modified xsi:type="dcterms:W3CDTF">2024-08-21T18:12:02Z</dcterms:modified>
</cp:coreProperties>
</file>