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6.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1"/>
  <workbookPr/>
  <mc:AlternateContent xmlns:mc="http://schemas.openxmlformats.org/markup-compatibility/2006">
    <mc:Choice Requires="x15">
      <x15ac:absPath xmlns:x15ac="http://schemas.microsoft.com/office/spreadsheetml/2010/11/ac" url="/Users/mollypayne/Documents/CHUM_THESIS/CHAPTER_2/Chp2_analysis/Data/Cons_A_RawDat/"/>
    </mc:Choice>
  </mc:AlternateContent>
  <xr:revisionPtr revIDLastSave="0" documentId="8_{69EF69D7-60AF-7840-B38F-A54B321DC172}" xr6:coauthVersionLast="47" xr6:coauthVersionMax="47" xr10:uidLastSave="{00000000-0000-0000-0000-000000000000}"/>
  <bookViews>
    <workbookView xWindow="0" yWindow="500" windowWidth="25600" windowHeight="18000" xr2:uid="{00000000-000D-0000-FFFF-FFFF00000000}"/>
  </bookViews>
  <sheets>
    <sheet name="INDEX - 1960-2021" sheetId="60201" r:id="rId1"/>
    <sheet name="Chart 1960-2021" sheetId="60200" r:id="rId2"/>
    <sheet name="Chart 1960-2021 stock status" sheetId="60199" r:id="rId3"/>
    <sheet name="Chart 1960-2019 1" sheetId="60190" r:id="rId4"/>
    <sheet name="Chart 1960-2021 (2)" sheetId="60204" r:id="rId5"/>
    <sheet name="Chart 1960-2021 BOF" sheetId="60205" r:id="rId6"/>
    <sheet name="Chart 1960-2021 3" sheetId="60198" r:id="rId7"/>
    <sheet name="Stock Status Appendix" sheetId="60197" r:id="rId8"/>
    <sheet name="INDEX - all data" sheetId="60174" r:id="rId9"/>
    <sheet name="INDEX - 80-12 interpolations" sheetId="60202" r:id="rId10"/>
    <sheet name="INDEX long term streams" sheetId="60193" r:id="rId11"/>
    <sheet name="INDEX all values filled" sheetId="60191"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79" i="60201" l="1"/>
  <c r="N79" i="60201"/>
  <c r="H79" i="60201"/>
  <c r="D79" i="60201"/>
  <c r="I79" i="60201"/>
  <c r="U75" i="60201"/>
  <c r="T76" i="60201"/>
  <c r="Q76" i="60201"/>
  <c r="S76" i="60201" s="1"/>
  <c r="U76" i="60201" s="1"/>
  <c r="C79" i="60201"/>
  <c r="E79" i="60201"/>
  <c r="F79" i="60201"/>
  <c r="G79" i="60201"/>
  <c r="J79" i="60201"/>
  <c r="K79" i="60201"/>
  <c r="M79" i="60201"/>
  <c r="O79" i="60201"/>
  <c r="P79" i="60201"/>
  <c r="B79" i="60201"/>
  <c r="R75" i="60201"/>
  <c r="Q75" i="60201"/>
  <c r="S75" i="60201" s="1"/>
  <c r="R76" i="60201" l="1"/>
  <c r="Q74" i="60201"/>
  <c r="R74" i="60201" s="1"/>
  <c r="S74" i="60201" l="1"/>
  <c r="Q73" i="60201"/>
  <c r="S73" i="60201" s="1"/>
  <c r="R73" i="60201" l="1"/>
  <c r="Q72" i="60201"/>
  <c r="S72" i="60201" s="1"/>
  <c r="R72" i="60201" l="1"/>
  <c r="Q71" i="60201"/>
  <c r="R71" i="60201" s="1"/>
  <c r="S71" i="60201" l="1"/>
  <c r="Q70" i="60201" l="1"/>
  <c r="S70" i="60201" s="1"/>
  <c r="U74" i="60201" s="1"/>
  <c r="Q69" i="60201"/>
  <c r="S69" i="60201" s="1"/>
  <c r="U73" i="60201" l="1"/>
  <c r="R70" i="60201"/>
  <c r="R69" i="60201"/>
  <c r="Q68" i="60201" l="1"/>
  <c r="S68" i="60201" s="1"/>
  <c r="U72" i="60201" s="1"/>
  <c r="U35" i="60197"/>
  <c r="U36" i="60197"/>
  <c r="U37" i="60197"/>
  <c r="U38" i="60197"/>
  <c r="U39" i="60197"/>
  <c r="U40" i="60197"/>
  <c r="U41" i="60197"/>
  <c r="U42" i="60197"/>
  <c r="U43" i="60197"/>
  <c r="U44" i="60197"/>
  <c r="U45" i="60197"/>
  <c r="U46" i="60197"/>
  <c r="U47" i="60197"/>
  <c r="U48" i="60197"/>
  <c r="U49" i="60197"/>
  <c r="U50" i="60197"/>
  <c r="U51" i="60197"/>
  <c r="U52" i="60197"/>
  <c r="U53" i="60197"/>
  <c r="U54" i="60197"/>
  <c r="U55" i="60197"/>
  <c r="U56" i="60197"/>
  <c r="U57" i="60197"/>
  <c r="U58" i="60197"/>
  <c r="U59" i="60197"/>
  <c r="U60" i="60197"/>
  <c r="U61" i="60197"/>
  <c r="U62" i="60197"/>
  <c r="U63" i="60197"/>
  <c r="U64" i="60197"/>
  <c r="U65" i="60197"/>
  <c r="U66" i="60197"/>
  <c r="U34" i="60197"/>
  <c r="R68" i="60201" l="1"/>
  <c r="P72" i="60202"/>
  <c r="O72" i="60202"/>
  <c r="K72" i="60202"/>
  <c r="J72" i="60202"/>
  <c r="G72" i="60202"/>
  <c r="F72" i="60202"/>
  <c r="E72" i="60202"/>
  <c r="C72" i="60202"/>
  <c r="B72" i="60202"/>
  <c r="N70" i="60202"/>
  <c r="M70" i="60202"/>
  <c r="L70" i="60202"/>
  <c r="I70" i="60202"/>
  <c r="H70" i="60202"/>
  <c r="D70" i="60202"/>
  <c r="P68" i="60202"/>
  <c r="P70" i="60202" s="1"/>
  <c r="O68" i="60202"/>
  <c r="O70" i="60202" s="1"/>
  <c r="N68" i="60202"/>
  <c r="N72" i="60202" s="1"/>
  <c r="M68" i="60202"/>
  <c r="M72" i="60202" s="1"/>
  <c r="L68" i="60202"/>
  <c r="L72" i="60202" s="1"/>
  <c r="K68" i="60202"/>
  <c r="K70" i="60202" s="1"/>
  <c r="J68" i="60202"/>
  <c r="J70" i="60202" s="1"/>
  <c r="I68" i="60202"/>
  <c r="I72" i="60202" s="1"/>
  <c r="H68" i="60202"/>
  <c r="H72" i="60202" s="1"/>
  <c r="G68" i="60202"/>
  <c r="G70" i="60202" s="1"/>
  <c r="F68" i="60202"/>
  <c r="F70" i="60202" s="1"/>
  <c r="E68" i="60202"/>
  <c r="E70" i="60202" s="1"/>
  <c r="D68" i="60202"/>
  <c r="D72" i="60202" s="1"/>
  <c r="C68" i="60202"/>
  <c r="C70" i="60202" s="1"/>
  <c r="B68" i="60202"/>
  <c r="P66" i="60202"/>
  <c r="O66" i="60202"/>
  <c r="N66" i="60202"/>
  <c r="M66" i="60202"/>
  <c r="L66" i="60202"/>
  <c r="K66" i="60202"/>
  <c r="J66" i="60202"/>
  <c r="I66" i="60202"/>
  <c r="H66" i="60202"/>
  <c r="G66" i="60202"/>
  <c r="F66" i="60202"/>
  <c r="E66" i="60202"/>
  <c r="D66" i="60202"/>
  <c r="C66" i="60202"/>
  <c r="B66" i="60202"/>
  <c r="Q63" i="60202"/>
  <c r="Q62" i="60202"/>
  <c r="Q61" i="60202"/>
  <c r="Q60" i="60202"/>
  <c r="Q59" i="60202"/>
  <c r="Q58" i="60202"/>
  <c r="Q57" i="60202"/>
  <c r="Q56" i="60202"/>
  <c r="Q55" i="60202"/>
  <c r="Q54" i="60202"/>
  <c r="Q53" i="60202"/>
  <c r="Q52" i="60202"/>
  <c r="Q51" i="60202"/>
  <c r="Q50" i="60202"/>
  <c r="Q49" i="60202"/>
  <c r="Q48" i="60202"/>
  <c r="Q47" i="60202"/>
  <c r="Q46" i="60202"/>
  <c r="Q45" i="60202"/>
  <c r="Q44" i="60202"/>
  <c r="Q43" i="60202"/>
  <c r="Q42" i="60202"/>
  <c r="Q41" i="60202"/>
  <c r="Q40" i="60202"/>
  <c r="Q39" i="60202"/>
  <c r="Q38" i="60202"/>
  <c r="Q37" i="60202"/>
  <c r="Q36" i="60202"/>
  <c r="Q35" i="60202"/>
  <c r="Q34" i="60202"/>
  <c r="Q33" i="60202"/>
  <c r="Q32" i="60202"/>
  <c r="Q31" i="60202"/>
  <c r="Q30" i="60202"/>
  <c r="Q29" i="60202"/>
  <c r="Q28" i="60202"/>
  <c r="Q27" i="60202"/>
  <c r="Q26" i="60202"/>
  <c r="Q25" i="60202"/>
  <c r="Q24" i="60202"/>
  <c r="Q23" i="60202"/>
  <c r="Q22" i="60202"/>
  <c r="Q21" i="60202"/>
  <c r="Q20" i="60202"/>
  <c r="Q19" i="60202"/>
  <c r="Q18" i="60202"/>
  <c r="Q17" i="60202"/>
  <c r="Q16" i="60202"/>
  <c r="Q15" i="60202"/>
  <c r="Q14" i="60202"/>
  <c r="Q13" i="60202"/>
  <c r="Q12" i="60202"/>
  <c r="Q11" i="60202"/>
  <c r="Q5" i="60202"/>
  <c r="J72" i="60174"/>
  <c r="K72" i="60174"/>
  <c r="L70" i="60174"/>
  <c r="M70" i="60174"/>
  <c r="N70" i="60174"/>
  <c r="H70" i="60174"/>
  <c r="I70" i="60174"/>
  <c r="D70" i="60174"/>
  <c r="K68" i="60174"/>
  <c r="K70" i="60174" s="1"/>
  <c r="L68" i="60174"/>
  <c r="L72" i="60174" s="1"/>
  <c r="K66" i="60174"/>
  <c r="L66" i="60174"/>
  <c r="C66" i="60174"/>
  <c r="D66" i="60174"/>
  <c r="E66" i="60174"/>
  <c r="F66" i="60174"/>
  <c r="G66" i="60174"/>
  <c r="H66" i="60174"/>
  <c r="I66" i="60174"/>
  <c r="J66" i="60174"/>
  <c r="M66" i="60174"/>
  <c r="N66" i="60174"/>
  <c r="O66" i="60174"/>
  <c r="P66" i="60174"/>
  <c r="B66" i="60174"/>
  <c r="U85" i="60201"/>
  <c r="Q67" i="60201"/>
  <c r="R67" i="60201" s="1"/>
  <c r="Q66" i="60201"/>
  <c r="S66" i="60201" s="1"/>
  <c r="Q65" i="60201"/>
  <c r="R65" i="60201" s="1"/>
  <c r="Q64" i="60201"/>
  <c r="R64" i="60201" s="1"/>
  <c r="Q63" i="60201"/>
  <c r="R63" i="60201" s="1"/>
  <c r="Q62" i="60201"/>
  <c r="S62" i="60201" s="1"/>
  <c r="Q61" i="60201"/>
  <c r="R61" i="60201" s="1"/>
  <c r="Q60" i="60201"/>
  <c r="R60" i="60201" s="1"/>
  <c r="Q59" i="60201"/>
  <c r="R59" i="60201" s="1"/>
  <c r="Q58" i="60201"/>
  <c r="S58" i="60201" s="1"/>
  <c r="Q57" i="60201"/>
  <c r="R57" i="60201" s="1"/>
  <c r="Q56" i="60201"/>
  <c r="S56" i="60201" s="1"/>
  <c r="Q55" i="60201"/>
  <c r="R55" i="60201" s="1"/>
  <c r="Q54" i="60201"/>
  <c r="S54" i="60201" s="1"/>
  <c r="Q53" i="60201"/>
  <c r="R53" i="60201" s="1"/>
  <c r="Q52" i="60201"/>
  <c r="S52" i="60201" s="1"/>
  <c r="Q51" i="60201"/>
  <c r="R51" i="60201" s="1"/>
  <c r="Q50" i="60201"/>
  <c r="S50" i="60201" s="1"/>
  <c r="Q49" i="60201"/>
  <c r="R49" i="60201" s="1"/>
  <c r="Q48" i="60201"/>
  <c r="R48" i="60201" s="1"/>
  <c r="Q47" i="60201"/>
  <c r="R47" i="60201" s="1"/>
  <c r="Q46" i="60201"/>
  <c r="S46" i="60201" s="1"/>
  <c r="Q45" i="60201"/>
  <c r="R45" i="60201" s="1"/>
  <c r="Q44" i="60201"/>
  <c r="R44" i="60201" s="1"/>
  <c r="Q43" i="60201"/>
  <c r="R43" i="60201" s="1"/>
  <c r="Q42" i="60201"/>
  <c r="S42" i="60201" s="1"/>
  <c r="Q41" i="60201"/>
  <c r="R41" i="60201" s="1"/>
  <c r="Q40" i="60201"/>
  <c r="S40" i="60201" s="1"/>
  <c r="Q39" i="60201"/>
  <c r="R39" i="60201" s="1"/>
  <c r="Q38" i="60201"/>
  <c r="S38" i="60201" s="1"/>
  <c r="Q37" i="60201"/>
  <c r="R37" i="60201" s="1"/>
  <c r="Q36" i="60201"/>
  <c r="R36" i="60201" s="1"/>
  <c r="Q35" i="60201"/>
  <c r="Q34" i="60201"/>
  <c r="Q33" i="60201"/>
  <c r="Q32" i="60201"/>
  <c r="Q31" i="60201"/>
  <c r="Q30" i="60201"/>
  <c r="Q29" i="60201"/>
  <c r="Q28" i="60201"/>
  <c r="Q27" i="60201"/>
  <c r="Q26" i="60201"/>
  <c r="Q25" i="60201"/>
  <c r="Q24" i="60201"/>
  <c r="Q23" i="60201"/>
  <c r="Q22" i="60201"/>
  <c r="Q21" i="60201"/>
  <c r="Q20" i="60201"/>
  <c r="Q19" i="60201"/>
  <c r="Q18" i="60201"/>
  <c r="Q17" i="60201"/>
  <c r="Q16" i="60201"/>
  <c r="Q15" i="60201"/>
  <c r="Q85" i="60201" s="1"/>
  <c r="Q9" i="60201"/>
  <c r="K65" i="60193"/>
  <c r="K66" i="60193"/>
  <c r="Q62" i="60174"/>
  <c r="Q63" i="60174"/>
  <c r="Q84" i="60201" l="1"/>
  <c r="Q66" i="60174"/>
  <c r="Q68" i="60202"/>
  <c r="R35" i="60201"/>
  <c r="R56" i="60201"/>
  <c r="R52" i="60201"/>
  <c r="R40" i="60201"/>
  <c r="R66" i="60201"/>
  <c r="R62" i="60201"/>
  <c r="R58" i="60201"/>
  <c r="R54" i="60201"/>
  <c r="R50" i="60201"/>
  <c r="R46" i="60201"/>
  <c r="R42" i="60201"/>
  <c r="R38" i="60201"/>
  <c r="Q66" i="60202"/>
  <c r="Q72" i="60202"/>
  <c r="B70" i="60202"/>
  <c r="Q70" i="60202" s="1"/>
  <c r="S36" i="60201"/>
  <c r="S41" i="60201"/>
  <c r="S61" i="60201"/>
  <c r="S45" i="60201"/>
  <c r="S57" i="60201"/>
  <c r="S37" i="60201"/>
  <c r="S48" i="60201"/>
  <c r="S53" i="60201"/>
  <c r="S64" i="60201"/>
  <c r="S44" i="60201"/>
  <c r="S49" i="60201"/>
  <c r="S60" i="60201"/>
  <c r="S65" i="60201"/>
  <c r="S35" i="60201"/>
  <c r="S47" i="60201"/>
  <c r="S51" i="60201"/>
  <c r="S55" i="60201"/>
  <c r="S59" i="60201"/>
  <c r="S63" i="60201"/>
  <c r="S67" i="60201"/>
  <c r="S39" i="60201"/>
  <c r="S43" i="60201"/>
  <c r="Q66" i="60191"/>
  <c r="Q87" i="60201" l="1"/>
  <c r="U70" i="60201"/>
  <c r="U71" i="60201"/>
  <c r="R87" i="60201"/>
  <c r="R86" i="60201"/>
  <c r="R85" i="60201"/>
  <c r="R27" i="60201" s="1"/>
  <c r="R84" i="60201"/>
  <c r="U69" i="60201"/>
  <c r="U68" i="60201"/>
  <c r="U62" i="60201"/>
  <c r="U41" i="60201"/>
  <c r="U56" i="60201"/>
  <c r="U61" i="60201"/>
  <c r="U64" i="60201"/>
  <c r="U50" i="60201"/>
  <c r="U60" i="60201"/>
  <c r="U40" i="60201"/>
  <c r="U59" i="60201"/>
  <c r="U57" i="60201"/>
  <c r="U47" i="60201"/>
  <c r="U55" i="60201"/>
  <c r="U58" i="60201"/>
  <c r="U42" i="60201"/>
  <c r="U44" i="60201"/>
  <c r="U53" i="60201"/>
  <c r="U63" i="60201"/>
  <c r="U39" i="60201"/>
  <c r="U45" i="60201"/>
  <c r="U65" i="60201"/>
  <c r="U46" i="60201"/>
  <c r="U52" i="60201"/>
  <c r="U43" i="60201"/>
  <c r="U67" i="60201"/>
  <c r="U51" i="60201"/>
  <c r="U49" i="60201"/>
  <c r="U66" i="60201"/>
  <c r="U48" i="60201"/>
  <c r="U54" i="60201"/>
  <c r="R67" i="60197"/>
  <c r="R68" i="60197"/>
  <c r="Q65" i="60191"/>
  <c r="S67" i="60197"/>
  <c r="C72" i="60174"/>
  <c r="E72" i="60174"/>
  <c r="F72" i="60174"/>
  <c r="G72" i="60174"/>
  <c r="O72" i="60174"/>
  <c r="P72" i="60174"/>
  <c r="B72" i="60174"/>
  <c r="S27" i="60201" l="1"/>
  <c r="R20" i="60201"/>
  <c r="R21" i="60201"/>
  <c r="R26" i="60201"/>
  <c r="R23" i="60201"/>
  <c r="R16" i="60201"/>
  <c r="R22" i="60201"/>
  <c r="R30" i="60201"/>
  <c r="R33" i="60201"/>
  <c r="R15" i="60201"/>
  <c r="R19" i="60201"/>
  <c r="R32" i="60201"/>
  <c r="R29" i="60201"/>
  <c r="R28" i="60201"/>
  <c r="R18" i="60201"/>
  <c r="R31" i="60201"/>
  <c r="R34" i="60201"/>
  <c r="R25" i="60201"/>
  <c r="R24" i="60201"/>
  <c r="R17" i="60201"/>
  <c r="R69" i="60197"/>
  <c r="K64" i="60193"/>
  <c r="K63" i="60193"/>
  <c r="K62" i="60193"/>
  <c r="K61" i="60193"/>
  <c r="K60" i="60193"/>
  <c r="K59" i="60193"/>
  <c r="K58" i="60193"/>
  <c r="K57" i="60193"/>
  <c r="K56" i="60193"/>
  <c r="K55" i="60193"/>
  <c r="K54" i="60193"/>
  <c r="K53" i="60193"/>
  <c r="K52" i="60193"/>
  <c r="K51" i="60193"/>
  <c r="K50" i="60193"/>
  <c r="K49" i="60193"/>
  <c r="K48" i="60193"/>
  <c r="K47" i="60193"/>
  <c r="K46" i="60193"/>
  <c r="K45" i="60193"/>
  <c r="K44" i="60193"/>
  <c r="K43" i="60193"/>
  <c r="K42" i="60193"/>
  <c r="K41" i="60193"/>
  <c r="K40" i="60193"/>
  <c r="K39" i="60193"/>
  <c r="K38" i="60193"/>
  <c r="K37" i="60193"/>
  <c r="K36" i="60193"/>
  <c r="K35" i="60193"/>
  <c r="K34" i="60193"/>
  <c r="K33" i="60193"/>
  <c r="K32" i="60193"/>
  <c r="K31" i="60193"/>
  <c r="K30" i="60193"/>
  <c r="K29" i="60193"/>
  <c r="K28" i="60193"/>
  <c r="K27" i="60193"/>
  <c r="K26" i="60193"/>
  <c r="K25" i="60193"/>
  <c r="K24" i="60193"/>
  <c r="K23" i="60193"/>
  <c r="K22" i="60193"/>
  <c r="K21" i="60193"/>
  <c r="K20" i="60193"/>
  <c r="K19" i="60193"/>
  <c r="K18" i="60193"/>
  <c r="K17" i="60193"/>
  <c r="K16" i="60193"/>
  <c r="K15" i="60193"/>
  <c r="K14" i="60193"/>
  <c r="K8" i="60193"/>
  <c r="S34" i="60201" l="1"/>
  <c r="U38" i="60201" s="1"/>
  <c r="S29" i="60201"/>
  <c r="S33" i="60201"/>
  <c r="S23" i="60201"/>
  <c r="S25" i="60201"/>
  <c r="S28" i="60201"/>
  <c r="S15" i="60201"/>
  <c r="S16" i="60201"/>
  <c r="S20" i="60201"/>
  <c r="S24" i="60201"/>
  <c r="S18" i="60201"/>
  <c r="S19" i="60201"/>
  <c r="S22" i="60201"/>
  <c r="S21" i="60201"/>
  <c r="S17" i="60201"/>
  <c r="S31" i="60201"/>
  <c r="S32" i="60201"/>
  <c r="S30" i="60201"/>
  <c r="S26" i="60201"/>
  <c r="L66" i="60193"/>
  <c r="L65" i="60193"/>
  <c r="L17" i="60193"/>
  <c r="L21" i="60193"/>
  <c r="L25" i="60193"/>
  <c r="L29" i="60193"/>
  <c r="L33" i="60193"/>
  <c r="L37" i="60193"/>
  <c r="L41" i="60193"/>
  <c r="L45" i="60193"/>
  <c r="L49" i="60193"/>
  <c r="L53" i="60193"/>
  <c r="L57" i="60193"/>
  <c r="L61" i="60193"/>
  <c r="L14" i="60193"/>
  <c r="L19" i="60193"/>
  <c r="L31" i="60193"/>
  <c r="L39" i="60193"/>
  <c r="L47" i="60193"/>
  <c r="L55" i="60193"/>
  <c r="L63" i="60193"/>
  <c r="L18" i="60193"/>
  <c r="L26" i="60193"/>
  <c r="L34" i="60193"/>
  <c r="L42" i="60193"/>
  <c r="L50" i="60193"/>
  <c r="L62" i="60193"/>
  <c r="L16" i="60193"/>
  <c r="L20" i="60193"/>
  <c r="L24" i="60193"/>
  <c r="L28" i="60193"/>
  <c r="L32" i="60193"/>
  <c r="L36" i="60193"/>
  <c r="L40" i="60193"/>
  <c r="L44" i="60193"/>
  <c r="L48" i="60193"/>
  <c r="L52" i="60193"/>
  <c r="L56" i="60193"/>
  <c r="L60" i="60193"/>
  <c r="L64" i="60193"/>
  <c r="L15" i="60193"/>
  <c r="L23" i="60193"/>
  <c r="L27" i="60193"/>
  <c r="L35" i="60193"/>
  <c r="L43" i="60193"/>
  <c r="L51" i="60193"/>
  <c r="L59" i="60193"/>
  <c r="L22" i="60193"/>
  <c r="L30" i="60193"/>
  <c r="L38" i="60193"/>
  <c r="L46" i="60193"/>
  <c r="L54" i="60193"/>
  <c r="L58" i="60193"/>
  <c r="R70" i="60197"/>
  <c r="C68" i="60174"/>
  <c r="C70" i="60174" s="1"/>
  <c r="D68" i="60174"/>
  <c r="D72" i="60174" s="1"/>
  <c r="E68" i="60174"/>
  <c r="E70" i="60174" s="1"/>
  <c r="F68" i="60174"/>
  <c r="F70" i="60174" s="1"/>
  <c r="G68" i="60174"/>
  <c r="G70" i="60174" s="1"/>
  <c r="H68" i="60174"/>
  <c r="H72" i="60174" s="1"/>
  <c r="I68" i="60174"/>
  <c r="I72" i="60174" s="1"/>
  <c r="J68" i="60174"/>
  <c r="J70" i="60174" s="1"/>
  <c r="M68" i="60174"/>
  <c r="M72" i="60174" s="1"/>
  <c r="N68" i="60174"/>
  <c r="N72" i="60174" s="1"/>
  <c r="O68" i="60174"/>
  <c r="O70" i="60174" s="1"/>
  <c r="P68" i="60174"/>
  <c r="P70" i="60174" s="1"/>
  <c r="B68" i="60174"/>
  <c r="Q64" i="60191"/>
  <c r="Q61" i="60174"/>
  <c r="Q14" i="60191"/>
  <c r="Q15" i="60191"/>
  <c r="Q16" i="60191"/>
  <c r="Q17" i="60191"/>
  <c r="Q18" i="60191"/>
  <c r="Q19" i="60191"/>
  <c r="Q20" i="60191"/>
  <c r="Q21" i="60191"/>
  <c r="Q22" i="60191"/>
  <c r="Q23" i="60191"/>
  <c r="Q24" i="60191"/>
  <c r="Q25" i="60191"/>
  <c r="Q26" i="60191"/>
  <c r="Q27" i="60191"/>
  <c r="Q28" i="60191"/>
  <c r="Q29" i="60191"/>
  <c r="Q30" i="60191"/>
  <c r="Q31" i="60191"/>
  <c r="Q32" i="60191"/>
  <c r="Q33" i="60191"/>
  <c r="Q34" i="60191"/>
  <c r="Q35" i="60191"/>
  <c r="Q36" i="60191"/>
  <c r="Q37" i="60191"/>
  <c r="Q38" i="60191"/>
  <c r="Q39" i="60191"/>
  <c r="Q40" i="60191"/>
  <c r="Q41" i="60191"/>
  <c r="Q42" i="60191"/>
  <c r="Q43" i="60191"/>
  <c r="Q44" i="60191"/>
  <c r="Q45" i="60191"/>
  <c r="Q46" i="60191"/>
  <c r="Q47" i="60191"/>
  <c r="Q48" i="60191"/>
  <c r="Q49" i="60191"/>
  <c r="Q50" i="60191"/>
  <c r="Q51" i="60191"/>
  <c r="Q52" i="60191"/>
  <c r="Q53" i="60191"/>
  <c r="Q54" i="60191"/>
  <c r="Q55" i="60191"/>
  <c r="Q56" i="60191"/>
  <c r="Q57" i="60191"/>
  <c r="Q58" i="60191"/>
  <c r="Q59" i="60191"/>
  <c r="Q60" i="60191"/>
  <c r="Q61" i="60191"/>
  <c r="Q62" i="60191"/>
  <c r="Q63" i="60191"/>
  <c r="Q8" i="60191"/>
  <c r="Q59" i="60174"/>
  <c r="Q60" i="60174"/>
  <c r="Q5" i="60174"/>
  <c r="Q11" i="60174"/>
  <c r="Q12" i="60174"/>
  <c r="Q13" i="60174"/>
  <c r="Q14" i="60174"/>
  <c r="Q15" i="60174"/>
  <c r="Q16" i="60174"/>
  <c r="Q17" i="60174"/>
  <c r="Q18" i="60174"/>
  <c r="Q19" i="60174"/>
  <c r="Q20" i="60174"/>
  <c r="Q21" i="60174"/>
  <c r="Q22" i="60174"/>
  <c r="Q23" i="60174"/>
  <c r="Q24" i="60174"/>
  <c r="Q25" i="60174"/>
  <c r="Q26" i="60174"/>
  <c r="Q27" i="60174"/>
  <c r="Q28" i="60174"/>
  <c r="Q29" i="60174"/>
  <c r="Q30" i="60174"/>
  <c r="Q31" i="60174"/>
  <c r="Q32" i="60174"/>
  <c r="Q33" i="60174"/>
  <c r="Q34" i="60174"/>
  <c r="Q35" i="60174"/>
  <c r="Q58" i="60174"/>
  <c r="Q36" i="60174"/>
  <c r="Q37" i="60174"/>
  <c r="Q38" i="60174"/>
  <c r="Q39" i="60174"/>
  <c r="Q40" i="60174"/>
  <c r="Q41" i="60174"/>
  <c r="Q42" i="60174"/>
  <c r="Q43" i="60174"/>
  <c r="Q44" i="60174"/>
  <c r="Q45" i="60174"/>
  <c r="Q46" i="60174"/>
  <c r="Q47" i="60174"/>
  <c r="Q48" i="60174"/>
  <c r="Q49" i="60174"/>
  <c r="Q50" i="60174"/>
  <c r="Q51" i="60174"/>
  <c r="Q52" i="60174"/>
  <c r="Q53" i="60174"/>
  <c r="Q54" i="60174"/>
  <c r="Q55" i="60174"/>
  <c r="Q56" i="60174"/>
  <c r="Q57" i="60174"/>
  <c r="T75" i="60201" l="1"/>
  <c r="T74" i="60201"/>
  <c r="Q86" i="60201"/>
  <c r="Q88" i="60201" s="1"/>
  <c r="U37" i="60201"/>
  <c r="T73" i="60201"/>
  <c r="T72" i="60201"/>
  <c r="S87" i="60201"/>
  <c r="S86" i="60201"/>
  <c r="T84" i="60201"/>
  <c r="T71" i="60201"/>
  <c r="Q68" i="60174"/>
  <c r="U24" i="60201"/>
  <c r="Q72" i="60174"/>
  <c r="U32" i="60201"/>
  <c r="U29" i="60201"/>
  <c r="T70" i="60201"/>
  <c r="S92" i="60201"/>
  <c r="T69" i="60201"/>
  <c r="S90" i="60201"/>
  <c r="S91" i="60201"/>
  <c r="U21" i="60201"/>
  <c r="U22" i="60201"/>
  <c r="U20" i="60201"/>
  <c r="U36" i="60201"/>
  <c r="U26" i="60201"/>
  <c r="U28" i="60201"/>
  <c r="U34" i="60201"/>
  <c r="U35" i="60201"/>
  <c r="U25" i="60201"/>
  <c r="U23" i="60201"/>
  <c r="U19" i="60201"/>
  <c r="U30" i="60201"/>
  <c r="U27" i="60201"/>
  <c r="U33" i="60201"/>
  <c r="T16" i="60201"/>
  <c r="T20" i="60201"/>
  <c r="T24" i="60201"/>
  <c r="T28" i="60201"/>
  <c r="T32" i="60201"/>
  <c r="T36" i="60201"/>
  <c r="T40" i="60201"/>
  <c r="T44" i="60201"/>
  <c r="T48" i="60201"/>
  <c r="T52" i="60201"/>
  <c r="T56" i="60201"/>
  <c r="T60" i="60201"/>
  <c r="T64" i="60201"/>
  <c r="T68" i="60201"/>
  <c r="T15" i="60201"/>
  <c r="T19" i="60201"/>
  <c r="T23" i="60201"/>
  <c r="T27" i="60201"/>
  <c r="T31" i="60201"/>
  <c r="T35" i="60201"/>
  <c r="T39" i="60201"/>
  <c r="T43" i="60201"/>
  <c r="T47" i="60201"/>
  <c r="T51" i="60201"/>
  <c r="T55" i="60201"/>
  <c r="T59" i="60201"/>
  <c r="T63" i="60201"/>
  <c r="T67" i="60201"/>
  <c r="S85" i="60201"/>
  <c r="T18" i="60201"/>
  <c r="T22" i="60201"/>
  <c r="T26" i="60201"/>
  <c r="T30" i="60201"/>
  <c r="T34" i="60201"/>
  <c r="T38" i="60201"/>
  <c r="T42" i="60201"/>
  <c r="T46" i="60201"/>
  <c r="T50" i="60201"/>
  <c r="T54" i="60201"/>
  <c r="T58" i="60201"/>
  <c r="T62" i="60201"/>
  <c r="T66" i="60201"/>
  <c r="T17" i="60201"/>
  <c r="T21" i="60201"/>
  <c r="T25" i="60201"/>
  <c r="T29" i="60201"/>
  <c r="T33" i="60201"/>
  <c r="T37" i="60201"/>
  <c r="T41" i="60201"/>
  <c r="T45" i="60201"/>
  <c r="T49" i="60201"/>
  <c r="T53" i="60201"/>
  <c r="T57" i="60201"/>
  <c r="T61" i="60201"/>
  <c r="T65" i="60201"/>
  <c r="U31" i="60201"/>
  <c r="Q68" i="60191"/>
  <c r="Q69" i="60191"/>
  <c r="S17" i="60191"/>
  <c r="S21" i="60191"/>
  <c r="S25" i="60191"/>
  <c r="S29" i="60191"/>
  <c r="S33" i="60191"/>
  <c r="S37" i="60191"/>
  <c r="S41" i="60191"/>
  <c r="S45" i="60191"/>
  <c r="S49" i="60191"/>
  <c r="S53" i="60191"/>
  <c r="S57" i="60191"/>
  <c r="S61" i="60191"/>
  <c r="S65" i="60191"/>
  <c r="S16" i="60191"/>
  <c r="S20" i="60191"/>
  <c r="S24" i="60191"/>
  <c r="S28" i="60191"/>
  <c r="S32" i="60191"/>
  <c r="S44" i="60191"/>
  <c r="S52" i="60191"/>
  <c r="S60" i="60191"/>
  <c r="S15" i="60191"/>
  <c r="S23" i="60191"/>
  <c r="S31" i="60191"/>
  <c r="S35" i="60191"/>
  <c r="S43" i="60191"/>
  <c r="S51" i="60191"/>
  <c r="S59" i="60191"/>
  <c r="S14" i="60191"/>
  <c r="S18" i="60191"/>
  <c r="S22" i="60191"/>
  <c r="S26" i="60191"/>
  <c r="S30" i="60191"/>
  <c r="S34" i="60191"/>
  <c r="S38" i="60191"/>
  <c r="S42" i="60191"/>
  <c r="S46" i="60191"/>
  <c r="S50" i="60191"/>
  <c r="S54" i="60191"/>
  <c r="S58" i="60191"/>
  <c r="S62" i="60191"/>
  <c r="S66" i="60191"/>
  <c r="S36" i="60191"/>
  <c r="S40" i="60191"/>
  <c r="S48" i="60191"/>
  <c r="S56" i="60191"/>
  <c r="S64" i="60191"/>
  <c r="S19" i="60191"/>
  <c r="S27" i="60191"/>
  <c r="S39" i="60191"/>
  <c r="S47" i="60191"/>
  <c r="S55" i="60191"/>
  <c r="S63" i="60191"/>
  <c r="R66" i="60191"/>
  <c r="R65" i="60191"/>
  <c r="B70" i="60174"/>
  <c r="Q70" i="60174" s="1"/>
  <c r="R16" i="60191"/>
  <c r="R18" i="60191"/>
  <c r="R20" i="60191"/>
  <c r="R22" i="60191"/>
  <c r="R24" i="60191"/>
  <c r="R26" i="60191"/>
  <c r="R28" i="60191"/>
  <c r="R30" i="60191"/>
  <c r="R32" i="60191"/>
  <c r="R34" i="60191"/>
  <c r="R36" i="60191"/>
  <c r="R38" i="60191"/>
  <c r="R40" i="60191"/>
  <c r="R42" i="60191"/>
  <c r="R44" i="60191"/>
  <c r="R46" i="60191"/>
  <c r="R48" i="60191"/>
  <c r="R50" i="60191"/>
  <c r="R52" i="60191"/>
  <c r="R54" i="60191"/>
  <c r="R56" i="60191"/>
  <c r="R58" i="60191"/>
  <c r="R60" i="60191"/>
  <c r="R62" i="60191"/>
  <c r="R64" i="60191"/>
  <c r="R15" i="60191"/>
  <c r="R17" i="60191"/>
  <c r="R19" i="60191"/>
  <c r="R21" i="60191"/>
  <c r="R23" i="60191"/>
  <c r="R25" i="60191"/>
  <c r="R27" i="60191"/>
  <c r="R29" i="60191"/>
  <c r="R31" i="60191"/>
  <c r="R33" i="60191"/>
  <c r="R35" i="60191"/>
  <c r="R37" i="60191"/>
  <c r="R39" i="60191"/>
  <c r="R41" i="60191"/>
  <c r="R43" i="60191"/>
  <c r="R45" i="60191"/>
  <c r="R47" i="60191"/>
  <c r="R49" i="60191"/>
  <c r="R51" i="60191"/>
  <c r="R53" i="60191"/>
  <c r="R55" i="60191"/>
  <c r="R57" i="60191"/>
  <c r="R59" i="60191"/>
  <c r="R61" i="60191"/>
  <c r="R63" i="60191"/>
  <c r="R14" i="60191"/>
  <c r="S93" i="60201" l="1"/>
  <c r="U92" i="60201" s="1"/>
  <c r="S88" i="60201"/>
  <c r="Q70" i="6019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scheinl</author>
    <author>awpiston</author>
    <author>State of Alaska</author>
    <author>Piston, Andrew W (DFG)</author>
  </authors>
  <commentList>
    <comment ref="AV14" authorId="0" shapeId="0" xr:uid="{00000000-0006-0000-0000-000001000000}">
      <text>
        <r>
          <rPr>
            <b/>
            <sz val="8"/>
            <color indexed="81"/>
            <rFont val="Tahoma"/>
            <family val="2"/>
          </rPr>
          <t>scheinl:</t>
        </r>
        <r>
          <rPr>
            <sz val="8"/>
            <color indexed="81"/>
            <rFont val="Tahoma"/>
            <family val="2"/>
          </rPr>
          <t xml:space="preserve">
Surveyed once a year for 1982-mid 1990s.</t>
        </r>
      </text>
    </comment>
    <comment ref="O15" authorId="1" shapeId="0" xr:uid="{00000000-0006-0000-0000-000002000000}">
      <text>
        <r>
          <rPr>
            <b/>
            <sz val="8"/>
            <color indexed="81"/>
            <rFont val="Tahoma"/>
            <family val="2"/>
          </rPr>
          <t>awpiston:</t>
        </r>
        <r>
          <rPr>
            <sz val="8"/>
            <color indexed="81"/>
            <rFont val="Tahoma"/>
            <family val="2"/>
          </rPr>
          <t xml:space="preserve">
Foot survey</t>
        </r>
      </text>
    </comment>
    <comment ref="G30" authorId="1" shapeId="0" xr:uid="{00000000-0006-0000-0000-000003000000}">
      <text>
        <r>
          <rPr>
            <b/>
            <sz val="8"/>
            <color indexed="81"/>
            <rFont val="Tahoma"/>
            <family val="2"/>
          </rPr>
          <t>awpiston:</t>
        </r>
        <r>
          <rPr>
            <sz val="8"/>
            <color indexed="81"/>
            <rFont val="Tahoma"/>
            <family val="2"/>
          </rPr>
          <t xml:space="preserve">
Foot survey</t>
        </r>
      </text>
    </comment>
    <comment ref="G34" authorId="1" shapeId="0" xr:uid="{00000000-0006-0000-0000-000004000000}">
      <text>
        <r>
          <rPr>
            <b/>
            <sz val="8"/>
            <color indexed="81"/>
            <rFont val="Tahoma"/>
            <family val="2"/>
          </rPr>
          <t>awpiston:</t>
        </r>
        <r>
          <rPr>
            <sz val="8"/>
            <color indexed="81"/>
            <rFont val="Tahoma"/>
            <family val="2"/>
          </rPr>
          <t xml:space="preserve">
Foot Survey</t>
        </r>
      </text>
    </comment>
    <comment ref="O34" authorId="1" shapeId="0" xr:uid="{00000000-0006-0000-0000-000005000000}">
      <text>
        <r>
          <rPr>
            <b/>
            <sz val="8"/>
            <color indexed="81"/>
            <rFont val="Tahoma"/>
            <family val="2"/>
          </rPr>
          <t>awpiston:</t>
        </r>
        <r>
          <rPr>
            <sz val="8"/>
            <color indexed="81"/>
            <rFont val="Tahoma"/>
            <family val="2"/>
          </rPr>
          <t xml:space="preserve">
</t>
        </r>
      </text>
    </comment>
    <comment ref="N36" authorId="1" shapeId="0" xr:uid="{00000000-0006-0000-0000-000006000000}">
      <text>
        <r>
          <rPr>
            <b/>
            <sz val="8"/>
            <color indexed="81"/>
            <rFont val="Tahoma"/>
            <family val="2"/>
          </rPr>
          <t>awpiston:</t>
        </r>
        <r>
          <rPr>
            <sz val="8"/>
            <color indexed="81"/>
            <rFont val="Tahoma"/>
            <family val="2"/>
          </rPr>
          <t xml:space="preserve">
Foot survey</t>
        </r>
      </text>
    </comment>
    <comment ref="G37" authorId="0" shapeId="0" xr:uid="{00000000-0006-0000-0000-000007000000}">
      <text>
        <r>
          <rPr>
            <b/>
            <sz val="8"/>
            <color indexed="81"/>
            <rFont val="Tahoma"/>
            <family val="2"/>
          </rPr>
          <t>scheinl:</t>
        </r>
        <r>
          <rPr>
            <sz val="8"/>
            <color indexed="81"/>
            <rFont val="Tahoma"/>
            <family val="2"/>
          </rPr>
          <t xml:space="preserve">
Foot survey</t>
        </r>
      </text>
    </comment>
    <comment ref="I37" authorId="0" shapeId="0" xr:uid="{00000000-0006-0000-0000-000008000000}">
      <text>
        <r>
          <rPr>
            <b/>
            <sz val="8"/>
            <color indexed="81"/>
            <rFont val="Tahoma"/>
            <family val="2"/>
          </rPr>
          <t>scheinl:</t>
        </r>
        <r>
          <rPr>
            <sz val="8"/>
            <color indexed="81"/>
            <rFont val="Tahoma"/>
            <family val="2"/>
          </rPr>
          <t xml:space="preserve">
Aerial survey 7/16 - none in original index.</t>
        </r>
      </text>
    </comment>
    <comment ref="J37" authorId="0" shapeId="0" xr:uid="{00000000-0006-0000-0000-000009000000}">
      <text>
        <r>
          <rPr>
            <b/>
            <sz val="8"/>
            <color indexed="81"/>
            <rFont val="Tahoma"/>
            <family val="2"/>
          </rPr>
          <t>scheinl:</t>
        </r>
        <r>
          <rPr>
            <sz val="8"/>
            <color indexed="81"/>
            <rFont val="Tahoma"/>
            <family val="2"/>
          </rPr>
          <t xml:space="preserve">
Aerial on 7/30. Peak foot survey 2,242 on 8/15 - none in original index.</t>
        </r>
      </text>
    </comment>
    <comment ref="N37" authorId="1" shapeId="0" xr:uid="{00000000-0006-0000-0000-00000A000000}">
      <text>
        <r>
          <rPr>
            <b/>
            <sz val="8"/>
            <color indexed="81"/>
            <rFont val="Tahoma"/>
            <family val="2"/>
          </rPr>
          <t>awpiston:</t>
        </r>
        <r>
          <rPr>
            <sz val="8"/>
            <color indexed="81"/>
            <rFont val="Tahoma"/>
            <family val="2"/>
          </rPr>
          <t xml:space="preserve">
Foot survey</t>
        </r>
      </text>
    </comment>
    <comment ref="N38" authorId="1" shapeId="0" xr:uid="{00000000-0006-0000-0000-00000B000000}">
      <text>
        <r>
          <rPr>
            <b/>
            <sz val="8"/>
            <color indexed="81"/>
            <rFont val="Tahoma"/>
            <family val="2"/>
          </rPr>
          <t>awpiston:</t>
        </r>
        <r>
          <rPr>
            <sz val="8"/>
            <color indexed="81"/>
            <rFont val="Tahoma"/>
            <family val="2"/>
          </rPr>
          <t xml:space="preserve">
foot survey</t>
        </r>
      </text>
    </comment>
    <comment ref="J39" authorId="0" shapeId="0" xr:uid="{00000000-0006-0000-0000-00000C000000}">
      <text>
        <r>
          <rPr>
            <b/>
            <sz val="8"/>
            <color indexed="81"/>
            <rFont val="Tahoma"/>
            <family val="2"/>
          </rPr>
          <t>scheinl:</t>
        </r>
        <r>
          <rPr>
            <sz val="8"/>
            <color indexed="81"/>
            <rFont val="Tahoma"/>
            <family val="2"/>
          </rPr>
          <t xml:space="preserve">
Peak aerial on 7/25. Peak foot survey 11,210 on 8/14 - none in original index.</t>
        </r>
      </text>
    </comment>
    <comment ref="G40" authorId="0" shapeId="0" xr:uid="{00000000-0006-0000-0000-00000D000000}">
      <text>
        <r>
          <rPr>
            <b/>
            <sz val="8"/>
            <color indexed="81"/>
            <rFont val="Tahoma"/>
            <family val="2"/>
          </rPr>
          <t>scheinl:</t>
        </r>
        <r>
          <rPr>
            <sz val="8"/>
            <color indexed="81"/>
            <rFont val="Tahoma"/>
            <family val="2"/>
          </rPr>
          <t xml:space="preserve">
Peak aerial survey. Peak foot survey 7500 - none in original index.</t>
        </r>
      </text>
    </comment>
    <comment ref="N40" authorId="1" shapeId="0" xr:uid="{00000000-0006-0000-0000-00000E000000}">
      <text>
        <r>
          <rPr>
            <b/>
            <sz val="8"/>
            <color indexed="81"/>
            <rFont val="Tahoma"/>
            <family val="2"/>
          </rPr>
          <t>awpiston:</t>
        </r>
        <r>
          <rPr>
            <sz val="8"/>
            <color indexed="81"/>
            <rFont val="Tahoma"/>
            <family val="2"/>
          </rPr>
          <t xml:space="preserve">
foot survey</t>
        </r>
      </text>
    </comment>
    <comment ref="P41" authorId="0" shapeId="0" xr:uid="{00000000-0006-0000-0000-00000F000000}">
      <text>
        <r>
          <rPr>
            <b/>
            <sz val="8"/>
            <color indexed="81"/>
            <rFont val="Tahoma"/>
            <family val="2"/>
          </rPr>
          <t>scheinl:</t>
        </r>
        <r>
          <rPr>
            <sz val="8"/>
            <color indexed="81"/>
            <rFont val="Tahoma"/>
            <family val="2"/>
          </rPr>
          <t xml:space="preserve">
Peak aerial on 7/31. Weir count 9,000 - None in original index.</t>
        </r>
      </text>
    </comment>
    <comment ref="G42" authorId="0" shapeId="0" xr:uid="{00000000-0006-0000-0000-000010000000}">
      <text>
        <r>
          <rPr>
            <b/>
            <sz val="8"/>
            <color indexed="81"/>
            <rFont val="Tahoma"/>
            <family val="2"/>
          </rPr>
          <t>scheinl:</t>
        </r>
        <r>
          <rPr>
            <sz val="8"/>
            <color indexed="81"/>
            <rFont val="Tahoma"/>
            <family val="2"/>
          </rPr>
          <t xml:space="preserve">
Peak aerial survey. Peak foot survey 6,122 - none in original index.</t>
        </r>
      </text>
    </comment>
    <comment ref="I43" authorId="0" shapeId="0" xr:uid="{00000000-0006-0000-0000-000011000000}">
      <text>
        <r>
          <rPr>
            <b/>
            <sz val="8"/>
            <color indexed="81"/>
            <rFont val="Tahoma"/>
            <family val="2"/>
          </rPr>
          <t>scheinl:</t>
        </r>
        <r>
          <rPr>
            <sz val="8"/>
            <color indexed="81"/>
            <rFont val="Tahoma"/>
            <family val="2"/>
          </rPr>
          <t xml:space="preserve">
Nothing listed in original index.</t>
        </r>
      </text>
    </comment>
    <comment ref="F44" authorId="0" shapeId="0" xr:uid="{00000000-0006-0000-0000-000012000000}">
      <text>
        <r>
          <rPr>
            <b/>
            <sz val="8"/>
            <color indexed="81"/>
            <rFont val="Tahoma"/>
            <family val="2"/>
          </rPr>
          <t>scheinl:</t>
        </r>
        <r>
          <rPr>
            <sz val="8"/>
            <color indexed="81"/>
            <rFont val="Tahoma"/>
            <family val="2"/>
          </rPr>
          <t xml:space="preserve">
Original index had peak survey of 100 on 7/14 - too early?</t>
        </r>
      </text>
    </comment>
    <comment ref="G44" authorId="0" shapeId="0" xr:uid="{00000000-0006-0000-0000-000013000000}">
      <text>
        <r>
          <rPr>
            <b/>
            <sz val="8"/>
            <color indexed="81"/>
            <rFont val="Tahoma"/>
            <family val="2"/>
          </rPr>
          <t>scheinl:</t>
        </r>
        <r>
          <rPr>
            <sz val="8"/>
            <color indexed="81"/>
            <rFont val="Tahoma"/>
            <family val="2"/>
          </rPr>
          <t xml:space="preserve">
Peak foot survey 10,000.
</t>
        </r>
      </text>
    </comment>
    <comment ref="F45" authorId="0" shapeId="0" xr:uid="{00000000-0006-0000-0000-000014000000}">
      <text>
        <r>
          <rPr>
            <b/>
            <sz val="8"/>
            <color indexed="81"/>
            <rFont val="Tahoma"/>
            <family val="2"/>
          </rPr>
          <t>scheinl:</t>
        </r>
        <r>
          <rPr>
            <sz val="8"/>
            <color indexed="81"/>
            <rFont val="Tahoma"/>
            <family val="2"/>
          </rPr>
          <t xml:space="preserve">
Original index had peak survey of 50 on 7/12 - too early?</t>
        </r>
      </text>
    </comment>
    <comment ref="G45" authorId="1" shapeId="0" xr:uid="{00000000-0006-0000-0000-000015000000}">
      <text>
        <r>
          <rPr>
            <b/>
            <sz val="8"/>
            <color indexed="81"/>
            <rFont val="Tahoma"/>
            <family val="2"/>
          </rPr>
          <t>awpiston:</t>
        </r>
        <r>
          <rPr>
            <sz val="8"/>
            <color indexed="81"/>
            <rFont val="Tahoma"/>
            <family val="2"/>
          </rPr>
          <t xml:space="preserve">
Foot survey</t>
        </r>
      </text>
    </comment>
    <comment ref="F46" authorId="0" shapeId="0" xr:uid="{00000000-0006-0000-0000-000016000000}">
      <text>
        <r>
          <rPr>
            <b/>
            <sz val="8"/>
            <color indexed="81"/>
            <rFont val="Tahoma"/>
            <family val="2"/>
          </rPr>
          <t>scheinl:</t>
        </r>
        <r>
          <rPr>
            <sz val="8"/>
            <color indexed="81"/>
            <rFont val="Tahoma"/>
            <family val="2"/>
          </rPr>
          <t xml:space="preserve">
Original index had peak survey of 200 on 7/15 - too early?</t>
        </r>
      </text>
    </comment>
    <comment ref="G46" authorId="0" shapeId="0" xr:uid="{00000000-0006-0000-0000-000017000000}">
      <text>
        <r>
          <rPr>
            <b/>
            <sz val="8"/>
            <color indexed="81"/>
            <rFont val="Tahoma"/>
            <family val="2"/>
          </rPr>
          <t>scheinl:</t>
        </r>
        <r>
          <rPr>
            <sz val="8"/>
            <color indexed="81"/>
            <rFont val="Tahoma"/>
            <family val="2"/>
          </rPr>
          <t xml:space="preserve">
Peak aerial.  Peak foot survey 12,282 - none in original index.</t>
        </r>
      </text>
    </comment>
    <comment ref="I47" authorId="0" shapeId="0" xr:uid="{00000000-0006-0000-0000-000018000000}">
      <text>
        <r>
          <rPr>
            <b/>
            <sz val="8"/>
            <color indexed="81"/>
            <rFont val="Tahoma"/>
            <family val="2"/>
          </rPr>
          <t>scheinl:</t>
        </r>
        <r>
          <rPr>
            <sz val="8"/>
            <color indexed="81"/>
            <rFont val="Tahoma"/>
            <family val="2"/>
          </rPr>
          <t xml:space="preserve">
Not in original index.</t>
        </r>
      </text>
    </comment>
    <comment ref="N47" authorId="1" shapeId="0" xr:uid="{00000000-0006-0000-0000-000019000000}">
      <text>
        <r>
          <rPr>
            <b/>
            <sz val="8"/>
            <color indexed="81"/>
            <rFont val="Tahoma"/>
            <family val="2"/>
          </rPr>
          <t>awpiston:</t>
        </r>
        <r>
          <rPr>
            <sz val="8"/>
            <color indexed="81"/>
            <rFont val="Tahoma"/>
            <family val="2"/>
          </rPr>
          <t xml:space="preserve">
Foot survey</t>
        </r>
      </text>
    </comment>
    <comment ref="I48" authorId="0" shapeId="0" xr:uid="{00000000-0006-0000-0000-00001A000000}">
      <text>
        <r>
          <rPr>
            <b/>
            <sz val="8"/>
            <color indexed="81"/>
            <rFont val="Tahoma"/>
            <family val="2"/>
          </rPr>
          <t>scheinl:</t>
        </r>
        <r>
          <rPr>
            <sz val="8"/>
            <color indexed="81"/>
            <rFont val="Tahoma"/>
            <family val="2"/>
          </rPr>
          <t xml:space="preserve">
Not in original index.</t>
        </r>
      </text>
    </comment>
    <comment ref="M49" authorId="1" shapeId="0" xr:uid="{00000000-0006-0000-0000-00001B000000}">
      <text>
        <r>
          <rPr>
            <b/>
            <sz val="8"/>
            <color indexed="81"/>
            <rFont val="Tahoma"/>
            <family val="2"/>
          </rPr>
          <t>awpiston:</t>
        </r>
        <r>
          <rPr>
            <sz val="8"/>
            <color indexed="81"/>
            <rFont val="Tahoma"/>
            <family val="2"/>
          </rPr>
          <t xml:space="preserve">
Foot survey</t>
        </r>
      </text>
    </comment>
    <comment ref="M50" authorId="1" shapeId="0" xr:uid="{00000000-0006-0000-0000-00001C000000}">
      <text>
        <r>
          <rPr>
            <b/>
            <sz val="8"/>
            <color indexed="81"/>
            <rFont val="Tahoma"/>
            <family val="2"/>
          </rPr>
          <t>awpiston:</t>
        </r>
        <r>
          <rPr>
            <sz val="8"/>
            <color indexed="81"/>
            <rFont val="Tahoma"/>
            <family val="2"/>
          </rPr>
          <t xml:space="preserve">
Foot survey</t>
        </r>
      </text>
    </comment>
    <comment ref="N50" authorId="1" shapeId="0" xr:uid="{00000000-0006-0000-0000-00001D000000}">
      <text>
        <r>
          <rPr>
            <b/>
            <sz val="8"/>
            <color indexed="81"/>
            <rFont val="Tahoma"/>
            <family val="2"/>
          </rPr>
          <t>awpiston:</t>
        </r>
        <r>
          <rPr>
            <sz val="8"/>
            <color indexed="81"/>
            <rFont val="Tahoma"/>
            <family val="2"/>
          </rPr>
          <t xml:space="preserve">
foot survey</t>
        </r>
      </text>
    </comment>
    <comment ref="M51" authorId="1" shapeId="0" xr:uid="{00000000-0006-0000-0000-00001E000000}">
      <text>
        <r>
          <rPr>
            <b/>
            <sz val="8"/>
            <color indexed="81"/>
            <rFont val="Tahoma"/>
            <family val="2"/>
          </rPr>
          <t>awpiston:</t>
        </r>
        <r>
          <rPr>
            <sz val="8"/>
            <color indexed="81"/>
            <rFont val="Tahoma"/>
            <family val="2"/>
          </rPr>
          <t xml:space="preserve">
Foot survey</t>
        </r>
      </text>
    </comment>
    <comment ref="I52" authorId="0" shapeId="0" xr:uid="{00000000-0006-0000-0000-00001F000000}">
      <text>
        <r>
          <rPr>
            <b/>
            <sz val="8"/>
            <color indexed="81"/>
            <rFont val="Tahoma"/>
            <family val="2"/>
          </rPr>
          <t>scheinl:</t>
        </r>
        <r>
          <rPr>
            <sz val="8"/>
            <color indexed="81"/>
            <rFont val="Tahoma"/>
            <family val="2"/>
          </rPr>
          <t xml:space="preserve">
Helicopter survey in October 2,000.</t>
        </r>
      </text>
    </comment>
    <comment ref="P52" authorId="0" shapeId="0" xr:uid="{00000000-0006-0000-0000-000020000000}">
      <text>
        <r>
          <rPr>
            <b/>
            <sz val="8"/>
            <color indexed="81"/>
            <rFont val="Tahoma"/>
            <family val="2"/>
          </rPr>
          <t>scheinl:</t>
        </r>
        <r>
          <rPr>
            <sz val="8"/>
            <color indexed="81"/>
            <rFont val="Tahoma"/>
            <family val="2"/>
          </rPr>
          <t xml:space="preserve">
Original index had aerial 1,000 on 7/15 - Too early?  </t>
        </r>
      </text>
    </comment>
    <comment ref="I53" authorId="0" shapeId="0" xr:uid="{00000000-0006-0000-0000-000021000000}">
      <text>
        <r>
          <rPr>
            <b/>
            <sz val="8"/>
            <color indexed="81"/>
            <rFont val="Tahoma"/>
            <family val="2"/>
          </rPr>
          <t>scheinl:</t>
        </r>
        <r>
          <rPr>
            <sz val="8"/>
            <color indexed="81"/>
            <rFont val="Tahoma"/>
            <family val="2"/>
          </rPr>
          <t xml:space="preserve">
Helicopter survey in October 37,000.</t>
        </r>
      </text>
    </comment>
    <comment ref="E58" authorId="2" shapeId="0" xr:uid="{00000000-0006-0000-0000-000022000000}">
      <text>
        <r>
          <rPr>
            <b/>
            <sz val="8"/>
            <color indexed="81"/>
            <rFont val="Tahoma"/>
            <family val="2"/>
          </rPr>
          <t>State of Alaska:</t>
        </r>
        <r>
          <rPr>
            <sz val="8"/>
            <color indexed="81"/>
            <rFont val="Tahoma"/>
            <family val="2"/>
          </rPr>
          <t xml:space="preserve">
7/14/03 survey</t>
        </r>
      </text>
    </comment>
    <comment ref="M58" authorId="1" shapeId="0" xr:uid="{00000000-0006-0000-0000-000023000000}">
      <text>
        <r>
          <rPr>
            <b/>
            <sz val="8"/>
            <color indexed="81"/>
            <rFont val="Tahoma"/>
            <family val="2"/>
          </rPr>
          <t>awpiston:</t>
        </r>
        <r>
          <rPr>
            <sz val="8"/>
            <color indexed="81"/>
            <rFont val="Tahoma"/>
            <family val="2"/>
          </rPr>
          <t xml:space="preserve">
Foot survey</t>
        </r>
      </text>
    </comment>
    <comment ref="O58" authorId="1" shapeId="0" xr:uid="{00000000-0006-0000-0000-000024000000}">
      <text>
        <r>
          <rPr>
            <b/>
            <sz val="8"/>
            <color indexed="81"/>
            <rFont val="Tahoma"/>
            <family val="2"/>
          </rPr>
          <t>awpiston:</t>
        </r>
        <r>
          <rPr>
            <sz val="8"/>
            <color indexed="81"/>
            <rFont val="Tahoma"/>
            <family val="2"/>
          </rPr>
          <t xml:space="preserve">
Changed from 200.</t>
        </r>
      </text>
    </comment>
    <comment ref="G66" authorId="3" shapeId="0" xr:uid="{00000000-0006-0000-0000-000025000000}">
      <text>
        <r>
          <rPr>
            <b/>
            <sz val="8"/>
            <color indexed="81"/>
            <rFont val="Tahoma"/>
            <family val="2"/>
          </rPr>
          <t>Piston, Andrew W (DFG):</t>
        </r>
        <r>
          <rPr>
            <sz val="8"/>
            <color indexed="81"/>
            <rFont val="Tahoma"/>
            <family val="2"/>
          </rPr>
          <t xml:space="preserve">
Used foot survey from 1 August 2011.</t>
        </r>
      </text>
    </comment>
    <comment ref="N66" authorId="3" shapeId="0" xr:uid="{00000000-0006-0000-0000-000026000000}">
      <text>
        <r>
          <rPr>
            <b/>
            <sz val="8"/>
            <color indexed="81"/>
            <rFont val="Tahoma"/>
            <family val="2"/>
          </rPr>
          <t>Piston, Andrew W (DFG):</t>
        </r>
        <r>
          <rPr>
            <sz val="8"/>
            <color indexed="81"/>
            <rFont val="Tahoma"/>
            <family val="2"/>
          </rPr>
          <t xml:space="preserve">
Used foot survey count from 31 August 2011.</t>
        </r>
      </text>
    </comment>
    <comment ref="B67" authorId="1" shapeId="0" xr:uid="{00000000-0006-0000-0000-000027000000}">
      <text>
        <r>
          <rPr>
            <b/>
            <sz val="8"/>
            <color indexed="81"/>
            <rFont val="Tahoma"/>
            <family val="2"/>
          </rPr>
          <t>awpiston:</t>
        </r>
        <r>
          <rPr>
            <sz val="8"/>
            <color indexed="81"/>
            <rFont val="Tahoma"/>
            <family val="2"/>
          </rPr>
          <t xml:space="preserve">
Did not use large mouth count by SBW on 25 July or 6000 count by JWB on 16 August (foot survey at that time showed there were few chum left in creek).</t>
        </r>
      </text>
    </comment>
    <comment ref="E67" authorId="1" shapeId="0" xr:uid="{00000000-0006-0000-0000-000028000000}">
      <text>
        <r>
          <rPr>
            <b/>
            <sz val="8"/>
            <color indexed="81"/>
            <rFont val="Tahoma"/>
            <family val="2"/>
          </rPr>
          <t>awpiston:</t>
        </r>
        <r>
          <rPr>
            <sz val="8"/>
            <color indexed="81"/>
            <rFont val="Tahoma"/>
            <family val="2"/>
          </rPr>
          <t xml:space="preserve">
Did not use 45000 count by BLM on 7 August because a week later he only counted 7000 on a helicopter survey of the river.  Aerial count seemed likely far to high.</t>
        </r>
      </text>
    </comment>
    <comment ref="H67" authorId="1" shapeId="0" xr:uid="{00000000-0006-0000-0000-000029000000}">
      <text>
        <r>
          <rPr>
            <b/>
            <sz val="8"/>
            <color indexed="81"/>
            <rFont val="Tahoma"/>
            <family val="2"/>
          </rPr>
          <t>awpiston:</t>
        </r>
        <r>
          <rPr>
            <sz val="8"/>
            <color indexed="81"/>
            <rFont val="Tahoma"/>
            <family val="2"/>
          </rPr>
          <t xml:space="preserve">
Used the live count by BLM on 7 August, not includiing 20,000 at the mouth that didn't appear to materialize in the stream.  BLM counted only 4500 chum on a helicopter survey a week later.</t>
        </r>
      </text>
    </comment>
    <comment ref="I67" authorId="1" shapeId="0" xr:uid="{00000000-0006-0000-0000-00002A000000}">
      <text>
        <r>
          <rPr>
            <b/>
            <sz val="8"/>
            <color indexed="81"/>
            <rFont val="Tahoma"/>
            <family val="2"/>
          </rPr>
          <t>awpiston:</t>
        </r>
        <r>
          <rPr>
            <sz val="8"/>
            <color indexed="81"/>
            <rFont val="Tahoma"/>
            <family val="2"/>
          </rPr>
          <t xml:space="preserve">
Did not use 16 August count by JWB.</t>
        </r>
      </text>
    </comment>
    <comment ref="M68" authorId="1" shapeId="0" xr:uid="{00000000-0006-0000-0000-00002B000000}">
      <text>
        <r>
          <rPr>
            <b/>
            <sz val="8"/>
            <color indexed="81"/>
            <rFont val="Tahoma"/>
            <family val="2"/>
          </rPr>
          <t>awpiston:</t>
        </r>
        <r>
          <rPr>
            <sz val="8"/>
            <color indexed="81"/>
            <rFont val="Tahoma"/>
            <family val="2"/>
          </rPr>
          <t xml:space="preserve">
Foot survey on 21 August.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scheinl</author>
    <author>awpiston</author>
    <author>State of Alaska</author>
    <author>Piston, Andrew W (DFG)</author>
  </authors>
  <commentList>
    <comment ref="AT13" authorId="0" shapeId="0" xr:uid="{00000000-0006-0000-0700-000001000000}">
      <text>
        <r>
          <rPr>
            <b/>
            <sz val="8"/>
            <color indexed="81"/>
            <rFont val="Tahoma"/>
            <family val="2"/>
          </rPr>
          <t>scheinl:</t>
        </r>
        <r>
          <rPr>
            <sz val="8"/>
            <color indexed="81"/>
            <rFont val="Tahoma"/>
            <family val="2"/>
          </rPr>
          <t xml:space="preserve">
Surveyed once a year for 1982-mid 1990s.</t>
        </r>
      </text>
    </comment>
    <comment ref="P14" authorId="1" shapeId="0" xr:uid="{00000000-0006-0000-0700-000002000000}">
      <text>
        <r>
          <rPr>
            <b/>
            <sz val="8"/>
            <color indexed="81"/>
            <rFont val="Tahoma"/>
            <family val="2"/>
          </rPr>
          <t>awpiston:</t>
        </r>
        <r>
          <rPr>
            <sz val="8"/>
            <color indexed="81"/>
            <rFont val="Tahoma"/>
            <family val="2"/>
          </rPr>
          <t xml:space="preserve">
Foot survey</t>
        </r>
      </text>
    </comment>
    <comment ref="H29" authorId="1" shapeId="0" xr:uid="{00000000-0006-0000-0700-000003000000}">
      <text>
        <r>
          <rPr>
            <b/>
            <sz val="8"/>
            <color indexed="81"/>
            <rFont val="Tahoma"/>
            <family val="2"/>
          </rPr>
          <t>awpiston:</t>
        </r>
        <r>
          <rPr>
            <sz val="8"/>
            <color indexed="81"/>
            <rFont val="Tahoma"/>
            <family val="2"/>
          </rPr>
          <t xml:space="preserve">
Foot survey</t>
        </r>
      </text>
    </comment>
    <comment ref="H33" authorId="1" shapeId="0" xr:uid="{00000000-0006-0000-0700-000004000000}">
      <text>
        <r>
          <rPr>
            <b/>
            <sz val="8"/>
            <color indexed="81"/>
            <rFont val="Tahoma"/>
            <family val="2"/>
          </rPr>
          <t>awpiston:</t>
        </r>
        <r>
          <rPr>
            <sz val="8"/>
            <color indexed="81"/>
            <rFont val="Tahoma"/>
            <family val="2"/>
          </rPr>
          <t xml:space="preserve">
Foot Survey</t>
        </r>
      </text>
    </comment>
    <comment ref="P33" authorId="1" shapeId="0" xr:uid="{00000000-0006-0000-0700-000005000000}">
      <text>
        <r>
          <rPr>
            <b/>
            <sz val="8"/>
            <color indexed="81"/>
            <rFont val="Tahoma"/>
            <family val="2"/>
          </rPr>
          <t>awpiston:</t>
        </r>
        <r>
          <rPr>
            <sz val="8"/>
            <color indexed="81"/>
            <rFont val="Tahoma"/>
            <family val="2"/>
          </rPr>
          <t xml:space="preserve">
</t>
        </r>
      </text>
    </comment>
    <comment ref="O35" authorId="1" shapeId="0" xr:uid="{00000000-0006-0000-0700-000006000000}">
      <text>
        <r>
          <rPr>
            <b/>
            <sz val="8"/>
            <color indexed="81"/>
            <rFont val="Tahoma"/>
            <family val="2"/>
          </rPr>
          <t>awpiston:</t>
        </r>
        <r>
          <rPr>
            <sz val="8"/>
            <color indexed="81"/>
            <rFont val="Tahoma"/>
            <family val="2"/>
          </rPr>
          <t xml:space="preserve">
Foot survey</t>
        </r>
      </text>
    </comment>
    <comment ref="H36" authorId="0" shapeId="0" xr:uid="{00000000-0006-0000-0700-000007000000}">
      <text>
        <r>
          <rPr>
            <b/>
            <sz val="8"/>
            <color indexed="81"/>
            <rFont val="Tahoma"/>
            <family val="2"/>
          </rPr>
          <t>scheinl:</t>
        </r>
        <r>
          <rPr>
            <sz val="8"/>
            <color indexed="81"/>
            <rFont val="Tahoma"/>
            <family val="2"/>
          </rPr>
          <t xml:space="preserve">
Foot survey</t>
        </r>
      </text>
    </comment>
    <comment ref="J36" authorId="0" shapeId="0" xr:uid="{00000000-0006-0000-0700-000008000000}">
      <text>
        <r>
          <rPr>
            <b/>
            <sz val="8"/>
            <color indexed="81"/>
            <rFont val="Tahoma"/>
            <family val="2"/>
          </rPr>
          <t>scheinl:</t>
        </r>
        <r>
          <rPr>
            <sz val="8"/>
            <color indexed="81"/>
            <rFont val="Tahoma"/>
            <family val="2"/>
          </rPr>
          <t xml:space="preserve">
Aerial survey 7/16 - none in original index.</t>
        </r>
      </text>
    </comment>
    <comment ref="K36" authorId="0" shapeId="0" xr:uid="{00000000-0006-0000-0700-000009000000}">
      <text>
        <r>
          <rPr>
            <b/>
            <sz val="8"/>
            <color indexed="81"/>
            <rFont val="Tahoma"/>
            <family val="2"/>
          </rPr>
          <t>scheinl:</t>
        </r>
        <r>
          <rPr>
            <sz val="8"/>
            <color indexed="81"/>
            <rFont val="Tahoma"/>
            <family val="2"/>
          </rPr>
          <t xml:space="preserve">
Aerial on 7/30. Peak foot survey 2,242 on 8/15 - none in original index.</t>
        </r>
      </text>
    </comment>
    <comment ref="O36" authorId="1" shapeId="0" xr:uid="{00000000-0006-0000-0700-00000A000000}">
      <text>
        <r>
          <rPr>
            <b/>
            <sz val="8"/>
            <color indexed="81"/>
            <rFont val="Tahoma"/>
            <family val="2"/>
          </rPr>
          <t>awpiston:</t>
        </r>
        <r>
          <rPr>
            <sz val="8"/>
            <color indexed="81"/>
            <rFont val="Tahoma"/>
            <family val="2"/>
          </rPr>
          <t xml:space="preserve">
Foot survey</t>
        </r>
      </text>
    </comment>
    <comment ref="O37" authorId="1" shapeId="0" xr:uid="{00000000-0006-0000-0700-00000B000000}">
      <text>
        <r>
          <rPr>
            <b/>
            <sz val="8"/>
            <color indexed="81"/>
            <rFont val="Tahoma"/>
            <family val="2"/>
          </rPr>
          <t>awpiston:</t>
        </r>
        <r>
          <rPr>
            <sz val="8"/>
            <color indexed="81"/>
            <rFont val="Tahoma"/>
            <family val="2"/>
          </rPr>
          <t xml:space="preserve">
foot survey</t>
        </r>
      </text>
    </comment>
    <comment ref="K38" authorId="0" shapeId="0" xr:uid="{00000000-0006-0000-0700-00000C000000}">
      <text>
        <r>
          <rPr>
            <b/>
            <sz val="8"/>
            <color indexed="81"/>
            <rFont val="Tahoma"/>
            <family val="2"/>
          </rPr>
          <t>scheinl:</t>
        </r>
        <r>
          <rPr>
            <sz val="8"/>
            <color indexed="81"/>
            <rFont val="Tahoma"/>
            <family val="2"/>
          </rPr>
          <t xml:space="preserve">
Peak aerial on 7/25. Peak foot survey 11,210 on 8/14 - none in original index.</t>
        </r>
      </text>
    </comment>
    <comment ref="H39" authorId="0" shapeId="0" xr:uid="{00000000-0006-0000-0700-00000D000000}">
      <text>
        <r>
          <rPr>
            <b/>
            <sz val="8"/>
            <color indexed="81"/>
            <rFont val="Tahoma"/>
            <family val="2"/>
          </rPr>
          <t>scheinl:</t>
        </r>
        <r>
          <rPr>
            <sz val="8"/>
            <color indexed="81"/>
            <rFont val="Tahoma"/>
            <family val="2"/>
          </rPr>
          <t xml:space="preserve">
Peak aerial survey. Peak foot survey 7500 - none in original index.</t>
        </r>
      </text>
    </comment>
    <comment ref="O39" authorId="1" shapeId="0" xr:uid="{00000000-0006-0000-0700-00000E000000}">
      <text>
        <r>
          <rPr>
            <b/>
            <sz val="8"/>
            <color indexed="81"/>
            <rFont val="Tahoma"/>
            <family val="2"/>
          </rPr>
          <t>awpiston:</t>
        </r>
        <r>
          <rPr>
            <sz val="8"/>
            <color indexed="81"/>
            <rFont val="Tahoma"/>
            <family val="2"/>
          </rPr>
          <t xml:space="preserve">
foot survey</t>
        </r>
      </text>
    </comment>
    <comment ref="Q40" authorId="0" shapeId="0" xr:uid="{00000000-0006-0000-0700-00000F000000}">
      <text>
        <r>
          <rPr>
            <b/>
            <sz val="8"/>
            <color indexed="81"/>
            <rFont val="Tahoma"/>
            <family val="2"/>
          </rPr>
          <t>scheinl:</t>
        </r>
        <r>
          <rPr>
            <sz val="8"/>
            <color indexed="81"/>
            <rFont val="Tahoma"/>
            <family val="2"/>
          </rPr>
          <t xml:space="preserve">
Peak aerial on 7/31. Weir count 9,000 - None in original index.</t>
        </r>
      </text>
    </comment>
    <comment ref="H41" authorId="0" shapeId="0" xr:uid="{00000000-0006-0000-0700-000010000000}">
      <text>
        <r>
          <rPr>
            <b/>
            <sz val="8"/>
            <color indexed="81"/>
            <rFont val="Tahoma"/>
            <family val="2"/>
          </rPr>
          <t>scheinl:</t>
        </r>
        <r>
          <rPr>
            <sz val="8"/>
            <color indexed="81"/>
            <rFont val="Tahoma"/>
            <family val="2"/>
          </rPr>
          <t xml:space="preserve">
Peak aerial survey. Peak foot survey 6,122 - none in original index.</t>
        </r>
      </text>
    </comment>
    <comment ref="J42" authorId="0" shapeId="0" xr:uid="{00000000-0006-0000-0700-000011000000}">
      <text>
        <r>
          <rPr>
            <b/>
            <sz val="8"/>
            <color indexed="81"/>
            <rFont val="Tahoma"/>
            <family val="2"/>
          </rPr>
          <t>scheinl:</t>
        </r>
        <r>
          <rPr>
            <sz val="8"/>
            <color indexed="81"/>
            <rFont val="Tahoma"/>
            <family val="2"/>
          </rPr>
          <t xml:space="preserve">
Nothing listed in original index.</t>
        </r>
      </text>
    </comment>
    <comment ref="G43" authorId="0" shapeId="0" xr:uid="{00000000-0006-0000-0700-000012000000}">
      <text>
        <r>
          <rPr>
            <b/>
            <sz val="8"/>
            <color indexed="81"/>
            <rFont val="Tahoma"/>
            <family val="2"/>
          </rPr>
          <t>scheinl:</t>
        </r>
        <r>
          <rPr>
            <sz val="8"/>
            <color indexed="81"/>
            <rFont val="Tahoma"/>
            <family val="2"/>
          </rPr>
          <t xml:space="preserve">
Original index had peak survey of 100 on 7/14 - too early?</t>
        </r>
      </text>
    </comment>
    <comment ref="H43" authorId="0" shapeId="0" xr:uid="{00000000-0006-0000-0700-000013000000}">
      <text>
        <r>
          <rPr>
            <b/>
            <sz val="8"/>
            <color indexed="81"/>
            <rFont val="Tahoma"/>
            <family val="2"/>
          </rPr>
          <t>scheinl:</t>
        </r>
        <r>
          <rPr>
            <sz val="8"/>
            <color indexed="81"/>
            <rFont val="Tahoma"/>
            <family val="2"/>
          </rPr>
          <t xml:space="preserve">
Peak foot survey 10,000.
</t>
        </r>
      </text>
    </comment>
    <comment ref="G44" authorId="0" shapeId="0" xr:uid="{00000000-0006-0000-0700-000014000000}">
      <text>
        <r>
          <rPr>
            <b/>
            <sz val="8"/>
            <color indexed="81"/>
            <rFont val="Tahoma"/>
            <family val="2"/>
          </rPr>
          <t>scheinl:</t>
        </r>
        <r>
          <rPr>
            <sz val="8"/>
            <color indexed="81"/>
            <rFont val="Tahoma"/>
            <family val="2"/>
          </rPr>
          <t xml:space="preserve">
Original index had peak survey of 50 on 7/12 - too early?</t>
        </r>
      </text>
    </comment>
    <comment ref="H44" authorId="1" shapeId="0" xr:uid="{00000000-0006-0000-0700-000015000000}">
      <text>
        <r>
          <rPr>
            <b/>
            <sz val="8"/>
            <color indexed="81"/>
            <rFont val="Tahoma"/>
            <family val="2"/>
          </rPr>
          <t>awpiston:</t>
        </r>
        <r>
          <rPr>
            <sz val="8"/>
            <color indexed="81"/>
            <rFont val="Tahoma"/>
            <family val="2"/>
          </rPr>
          <t xml:space="preserve">
Foot survey</t>
        </r>
      </text>
    </comment>
    <comment ref="G45" authorId="0" shapeId="0" xr:uid="{00000000-0006-0000-0700-000016000000}">
      <text>
        <r>
          <rPr>
            <b/>
            <sz val="8"/>
            <color indexed="81"/>
            <rFont val="Tahoma"/>
            <family val="2"/>
          </rPr>
          <t>scheinl:</t>
        </r>
        <r>
          <rPr>
            <sz val="8"/>
            <color indexed="81"/>
            <rFont val="Tahoma"/>
            <family val="2"/>
          </rPr>
          <t xml:space="preserve">
Original index had peak survey of 200 on 7/15 - too early?</t>
        </r>
      </text>
    </comment>
    <comment ref="H45" authorId="0" shapeId="0" xr:uid="{00000000-0006-0000-0700-000017000000}">
      <text>
        <r>
          <rPr>
            <b/>
            <sz val="8"/>
            <color indexed="81"/>
            <rFont val="Tahoma"/>
            <family val="2"/>
          </rPr>
          <t>scheinl:</t>
        </r>
        <r>
          <rPr>
            <sz val="8"/>
            <color indexed="81"/>
            <rFont val="Tahoma"/>
            <family val="2"/>
          </rPr>
          <t xml:space="preserve">
Peak aerial.  Peak foot survey 12,282 - none in original index.</t>
        </r>
      </text>
    </comment>
    <comment ref="J46" authorId="0" shapeId="0" xr:uid="{00000000-0006-0000-0700-000018000000}">
      <text>
        <r>
          <rPr>
            <b/>
            <sz val="8"/>
            <color indexed="81"/>
            <rFont val="Tahoma"/>
            <family val="2"/>
          </rPr>
          <t>scheinl:</t>
        </r>
        <r>
          <rPr>
            <sz val="8"/>
            <color indexed="81"/>
            <rFont val="Tahoma"/>
            <family val="2"/>
          </rPr>
          <t xml:space="preserve">
Not in original index.</t>
        </r>
      </text>
    </comment>
    <comment ref="O46" authorId="1" shapeId="0" xr:uid="{00000000-0006-0000-0700-000019000000}">
      <text>
        <r>
          <rPr>
            <b/>
            <sz val="8"/>
            <color indexed="81"/>
            <rFont val="Tahoma"/>
            <family val="2"/>
          </rPr>
          <t>awpiston:</t>
        </r>
        <r>
          <rPr>
            <sz val="8"/>
            <color indexed="81"/>
            <rFont val="Tahoma"/>
            <family val="2"/>
          </rPr>
          <t xml:space="preserve">
Foot survey</t>
        </r>
      </text>
    </comment>
    <comment ref="J47" authorId="0" shapeId="0" xr:uid="{00000000-0006-0000-0700-00001A000000}">
      <text>
        <r>
          <rPr>
            <b/>
            <sz val="8"/>
            <color indexed="81"/>
            <rFont val="Tahoma"/>
            <family val="2"/>
          </rPr>
          <t>scheinl:</t>
        </r>
        <r>
          <rPr>
            <sz val="8"/>
            <color indexed="81"/>
            <rFont val="Tahoma"/>
            <family val="2"/>
          </rPr>
          <t xml:space="preserve">
Not in original index.</t>
        </r>
      </text>
    </comment>
    <comment ref="N48" authorId="1" shapeId="0" xr:uid="{00000000-0006-0000-0700-00001B000000}">
      <text>
        <r>
          <rPr>
            <b/>
            <sz val="8"/>
            <color indexed="81"/>
            <rFont val="Tahoma"/>
            <family val="2"/>
          </rPr>
          <t>awpiston:</t>
        </r>
        <r>
          <rPr>
            <sz val="8"/>
            <color indexed="81"/>
            <rFont val="Tahoma"/>
            <family val="2"/>
          </rPr>
          <t xml:space="preserve">
Foot survey</t>
        </r>
      </text>
    </comment>
    <comment ref="N49" authorId="1" shapeId="0" xr:uid="{00000000-0006-0000-0700-00001C000000}">
      <text>
        <r>
          <rPr>
            <b/>
            <sz val="8"/>
            <color indexed="81"/>
            <rFont val="Tahoma"/>
            <family val="2"/>
          </rPr>
          <t>awpiston:</t>
        </r>
        <r>
          <rPr>
            <sz val="8"/>
            <color indexed="81"/>
            <rFont val="Tahoma"/>
            <family val="2"/>
          </rPr>
          <t xml:space="preserve">
Foot survey</t>
        </r>
      </text>
    </comment>
    <comment ref="O49" authorId="1" shapeId="0" xr:uid="{00000000-0006-0000-0700-00001D000000}">
      <text>
        <r>
          <rPr>
            <b/>
            <sz val="8"/>
            <color indexed="81"/>
            <rFont val="Tahoma"/>
            <family val="2"/>
          </rPr>
          <t>awpiston:</t>
        </r>
        <r>
          <rPr>
            <sz val="8"/>
            <color indexed="81"/>
            <rFont val="Tahoma"/>
            <family val="2"/>
          </rPr>
          <t xml:space="preserve">
foot survey</t>
        </r>
      </text>
    </comment>
    <comment ref="N50" authorId="1" shapeId="0" xr:uid="{00000000-0006-0000-0700-00001E000000}">
      <text>
        <r>
          <rPr>
            <b/>
            <sz val="8"/>
            <color indexed="81"/>
            <rFont val="Tahoma"/>
            <family val="2"/>
          </rPr>
          <t>awpiston:</t>
        </r>
        <r>
          <rPr>
            <sz val="8"/>
            <color indexed="81"/>
            <rFont val="Tahoma"/>
            <family val="2"/>
          </rPr>
          <t xml:space="preserve">
Foot survey</t>
        </r>
      </text>
    </comment>
    <comment ref="J51" authorId="0" shapeId="0" xr:uid="{00000000-0006-0000-0700-00001F000000}">
      <text>
        <r>
          <rPr>
            <b/>
            <sz val="8"/>
            <color indexed="81"/>
            <rFont val="Tahoma"/>
            <family val="2"/>
          </rPr>
          <t>scheinl:</t>
        </r>
        <r>
          <rPr>
            <sz val="8"/>
            <color indexed="81"/>
            <rFont val="Tahoma"/>
            <family val="2"/>
          </rPr>
          <t xml:space="preserve">
Helicopter survey in October 2,000.</t>
        </r>
      </text>
    </comment>
    <comment ref="Q51" authorId="0" shapeId="0" xr:uid="{00000000-0006-0000-0700-000020000000}">
      <text>
        <r>
          <rPr>
            <b/>
            <sz val="8"/>
            <color indexed="81"/>
            <rFont val="Tahoma"/>
            <family val="2"/>
          </rPr>
          <t>scheinl:</t>
        </r>
        <r>
          <rPr>
            <sz val="8"/>
            <color indexed="81"/>
            <rFont val="Tahoma"/>
            <family val="2"/>
          </rPr>
          <t xml:space="preserve">
Original index had aerial 1,000 on 7/15 - Too early?  </t>
        </r>
      </text>
    </comment>
    <comment ref="J52" authorId="0" shapeId="0" xr:uid="{00000000-0006-0000-0700-000021000000}">
      <text>
        <r>
          <rPr>
            <b/>
            <sz val="8"/>
            <color indexed="81"/>
            <rFont val="Tahoma"/>
            <family val="2"/>
          </rPr>
          <t>scheinl:</t>
        </r>
        <r>
          <rPr>
            <sz val="8"/>
            <color indexed="81"/>
            <rFont val="Tahoma"/>
            <family val="2"/>
          </rPr>
          <t xml:space="preserve">
Helicopter survey in October 37,000.</t>
        </r>
      </text>
    </comment>
    <comment ref="F57" authorId="2" shapeId="0" xr:uid="{00000000-0006-0000-0700-000022000000}">
      <text>
        <r>
          <rPr>
            <b/>
            <sz val="8"/>
            <color indexed="81"/>
            <rFont val="Tahoma"/>
            <family val="2"/>
          </rPr>
          <t>State of Alaska:</t>
        </r>
        <r>
          <rPr>
            <sz val="8"/>
            <color indexed="81"/>
            <rFont val="Tahoma"/>
            <family val="2"/>
          </rPr>
          <t xml:space="preserve">
7/14/03 survey</t>
        </r>
      </text>
    </comment>
    <comment ref="N57" authorId="1" shapeId="0" xr:uid="{00000000-0006-0000-0700-000023000000}">
      <text>
        <r>
          <rPr>
            <b/>
            <sz val="8"/>
            <color indexed="81"/>
            <rFont val="Tahoma"/>
            <family val="2"/>
          </rPr>
          <t>awpiston:</t>
        </r>
        <r>
          <rPr>
            <sz val="8"/>
            <color indexed="81"/>
            <rFont val="Tahoma"/>
            <family val="2"/>
          </rPr>
          <t xml:space="preserve">
Foot survey</t>
        </r>
      </text>
    </comment>
    <comment ref="P57" authorId="1" shapeId="0" xr:uid="{00000000-0006-0000-0700-000024000000}">
      <text>
        <r>
          <rPr>
            <b/>
            <sz val="8"/>
            <color indexed="81"/>
            <rFont val="Tahoma"/>
            <family val="2"/>
          </rPr>
          <t>awpiston:</t>
        </r>
        <r>
          <rPr>
            <sz val="8"/>
            <color indexed="81"/>
            <rFont val="Tahoma"/>
            <family val="2"/>
          </rPr>
          <t xml:space="preserve">
Changed from 200.</t>
        </r>
      </text>
    </comment>
    <comment ref="H65" authorId="3" shapeId="0" xr:uid="{00000000-0006-0000-0700-000025000000}">
      <text>
        <r>
          <rPr>
            <b/>
            <sz val="8"/>
            <color indexed="81"/>
            <rFont val="Tahoma"/>
            <family val="2"/>
          </rPr>
          <t>Piston, Andrew W (DFG):</t>
        </r>
        <r>
          <rPr>
            <sz val="8"/>
            <color indexed="81"/>
            <rFont val="Tahoma"/>
            <family val="2"/>
          </rPr>
          <t xml:space="preserve">
Used foot survey from 1 August 2011.</t>
        </r>
      </text>
    </comment>
    <comment ref="O65" authorId="3" shapeId="0" xr:uid="{00000000-0006-0000-0700-000026000000}">
      <text>
        <r>
          <rPr>
            <b/>
            <sz val="8"/>
            <color indexed="81"/>
            <rFont val="Tahoma"/>
            <family val="2"/>
          </rPr>
          <t>Piston, Andrew W (DFG):</t>
        </r>
        <r>
          <rPr>
            <sz val="8"/>
            <color indexed="81"/>
            <rFont val="Tahoma"/>
            <family val="2"/>
          </rPr>
          <t xml:space="preserve">
Used foot survey count from 31 August 2011.</t>
        </r>
      </text>
    </comment>
    <comment ref="C66" authorId="1" shapeId="0" xr:uid="{00000000-0006-0000-0700-000027000000}">
      <text>
        <r>
          <rPr>
            <b/>
            <sz val="8"/>
            <color indexed="81"/>
            <rFont val="Tahoma"/>
            <family val="2"/>
          </rPr>
          <t>awpiston:</t>
        </r>
        <r>
          <rPr>
            <sz val="8"/>
            <color indexed="81"/>
            <rFont val="Tahoma"/>
            <family val="2"/>
          </rPr>
          <t xml:space="preserve">
Did not use large mouth count by SBW on 25 July or 6000 count by JWB on 16 August (foot survey at that time showed there were few chum left in creek).</t>
        </r>
      </text>
    </comment>
    <comment ref="F66" authorId="1" shapeId="0" xr:uid="{00000000-0006-0000-0700-000028000000}">
      <text>
        <r>
          <rPr>
            <b/>
            <sz val="8"/>
            <color indexed="81"/>
            <rFont val="Tahoma"/>
            <family val="2"/>
          </rPr>
          <t>awpiston:</t>
        </r>
        <r>
          <rPr>
            <sz val="8"/>
            <color indexed="81"/>
            <rFont val="Tahoma"/>
            <family val="2"/>
          </rPr>
          <t xml:space="preserve">
Did not use 45000 count by BLM on 7 August because a week later he only counted 7000 on a helicopter survey of the river.  Aerial count seemed likely far to high.</t>
        </r>
      </text>
    </comment>
    <comment ref="I66" authorId="1" shapeId="0" xr:uid="{00000000-0006-0000-0700-000029000000}">
      <text>
        <r>
          <rPr>
            <b/>
            <sz val="8"/>
            <color indexed="81"/>
            <rFont val="Tahoma"/>
            <family val="2"/>
          </rPr>
          <t>awpiston:</t>
        </r>
        <r>
          <rPr>
            <sz val="8"/>
            <color indexed="81"/>
            <rFont val="Tahoma"/>
            <family val="2"/>
          </rPr>
          <t xml:space="preserve">
Used the live count by BLM on 7 August, not includiing 20,000 at the mouth that didn't appear to materialize in the stream.  BLM counted only 4500 chum on a helicopter survey a week later.</t>
        </r>
      </text>
    </comment>
    <comment ref="J66" authorId="1" shapeId="0" xr:uid="{00000000-0006-0000-0700-00002A000000}">
      <text>
        <r>
          <rPr>
            <b/>
            <sz val="8"/>
            <color indexed="81"/>
            <rFont val="Tahoma"/>
            <family val="2"/>
          </rPr>
          <t>awpiston:</t>
        </r>
        <r>
          <rPr>
            <sz val="8"/>
            <color indexed="81"/>
            <rFont val="Tahoma"/>
            <family val="2"/>
          </rPr>
          <t xml:space="preserve">
Did not use 16 August count by JWB.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scheinl</author>
    <author>awpiston</author>
    <author>State of Alaska</author>
    <author>Piston, Andrew W (DFG)</author>
  </authors>
  <commentList>
    <comment ref="BB10" authorId="0" shapeId="0" xr:uid="{00000000-0006-0000-0800-000001000000}">
      <text>
        <r>
          <rPr>
            <b/>
            <sz val="8"/>
            <color indexed="81"/>
            <rFont val="Tahoma"/>
            <family val="2"/>
          </rPr>
          <t>scheinl:</t>
        </r>
        <r>
          <rPr>
            <sz val="8"/>
            <color indexed="81"/>
            <rFont val="Tahoma"/>
            <family val="2"/>
          </rPr>
          <t xml:space="preserve">
Surveyed once a year for 1982-mid 1990s.</t>
        </r>
      </text>
    </comment>
    <comment ref="O11" authorId="1" shapeId="0" xr:uid="{00000000-0006-0000-0800-000002000000}">
      <text>
        <r>
          <rPr>
            <b/>
            <sz val="8"/>
            <color indexed="81"/>
            <rFont val="Tahoma"/>
            <family val="2"/>
          </rPr>
          <t>awpiston:</t>
        </r>
        <r>
          <rPr>
            <sz val="8"/>
            <color indexed="81"/>
            <rFont val="Tahoma"/>
            <family val="2"/>
          </rPr>
          <t xml:space="preserve">
Foot survey</t>
        </r>
      </text>
    </comment>
    <comment ref="N14" authorId="1" shapeId="0" xr:uid="{00000000-0006-0000-0800-000003000000}">
      <text>
        <r>
          <rPr>
            <b/>
            <sz val="8"/>
            <color indexed="81"/>
            <rFont val="Tahoma"/>
            <family val="2"/>
          </rPr>
          <t>awpiston:</t>
        </r>
        <r>
          <rPr>
            <sz val="8"/>
            <color indexed="81"/>
            <rFont val="Tahoma"/>
            <family val="2"/>
          </rPr>
          <t xml:space="preserve">
Foot survey</t>
        </r>
      </text>
    </comment>
    <comment ref="N17" authorId="1" shapeId="0" xr:uid="{00000000-0006-0000-0800-000004000000}">
      <text>
        <r>
          <rPr>
            <b/>
            <sz val="8"/>
            <color indexed="81"/>
            <rFont val="Tahoma"/>
            <family val="2"/>
          </rPr>
          <t>awpiston:</t>
        </r>
        <r>
          <rPr>
            <sz val="8"/>
            <color indexed="81"/>
            <rFont val="Tahoma"/>
            <family val="2"/>
          </rPr>
          <t xml:space="preserve">
Foot survey</t>
        </r>
      </text>
    </comment>
    <comment ref="N18" authorId="1" shapeId="0" xr:uid="{00000000-0006-0000-0800-000005000000}">
      <text>
        <r>
          <rPr>
            <b/>
            <sz val="8"/>
            <color indexed="81"/>
            <rFont val="Tahoma"/>
            <family val="2"/>
          </rPr>
          <t>awpiston:</t>
        </r>
        <r>
          <rPr>
            <sz val="8"/>
            <color indexed="81"/>
            <rFont val="Tahoma"/>
            <family val="2"/>
          </rPr>
          <t xml:space="preserve">
Foot survey</t>
        </r>
      </text>
    </comment>
    <comment ref="N23" authorId="1" shapeId="0" xr:uid="{00000000-0006-0000-0800-000006000000}">
      <text>
        <r>
          <rPr>
            <b/>
            <sz val="8"/>
            <color indexed="81"/>
            <rFont val="Tahoma"/>
            <family val="2"/>
          </rPr>
          <t>awpiston:</t>
        </r>
        <r>
          <rPr>
            <sz val="8"/>
            <color indexed="81"/>
            <rFont val="Tahoma"/>
            <family val="2"/>
          </rPr>
          <t xml:space="preserve">
Foot survey</t>
        </r>
      </text>
    </comment>
    <comment ref="N25" authorId="1" shapeId="0" xr:uid="{00000000-0006-0000-0800-000007000000}">
      <text>
        <r>
          <rPr>
            <b/>
            <sz val="8"/>
            <color indexed="81"/>
            <rFont val="Tahoma"/>
            <family val="2"/>
          </rPr>
          <t>awpiston:</t>
        </r>
        <r>
          <rPr>
            <sz val="8"/>
            <color indexed="81"/>
            <rFont val="Tahoma"/>
            <family val="2"/>
          </rPr>
          <t xml:space="preserve">
Foot survey</t>
        </r>
      </text>
    </comment>
    <comment ref="G26" authorId="1" shapeId="0" xr:uid="{00000000-0006-0000-0800-000008000000}">
      <text>
        <r>
          <rPr>
            <b/>
            <sz val="8"/>
            <color indexed="81"/>
            <rFont val="Tahoma"/>
            <family val="2"/>
          </rPr>
          <t>awpiston:</t>
        </r>
        <r>
          <rPr>
            <sz val="8"/>
            <color indexed="81"/>
            <rFont val="Tahoma"/>
            <family val="2"/>
          </rPr>
          <t xml:space="preserve">
Foot survey</t>
        </r>
      </text>
    </comment>
    <comment ref="G30" authorId="1" shapeId="0" xr:uid="{00000000-0006-0000-0800-000009000000}">
      <text>
        <r>
          <rPr>
            <b/>
            <sz val="8"/>
            <color indexed="81"/>
            <rFont val="Tahoma"/>
            <family val="2"/>
          </rPr>
          <t>awpiston:</t>
        </r>
        <r>
          <rPr>
            <sz val="8"/>
            <color indexed="81"/>
            <rFont val="Tahoma"/>
            <family val="2"/>
          </rPr>
          <t xml:space="preserve">
Foot Survey</t>
        </r>
      </text>
    </comment>
    <comment ref="N30" authorId="1" shapeId="0" xr:uid="{00000000-0006-0000-0800-00000A000000}">
      <text>
        <r>
          <rPr>
            <b/>
            <sz val="8"/>
            <color indexed="81"/>
            <rFont val="Tahoma"/>
            <family val="2"/>
          </rPr>
          <t>awpiston:</t>
        </r>
        <r>
          <rPr>
            <sz val="8"/>
            <color indexed="81"/>
            <rFont val="Tahoma"/>
            <family val="2"/>
          </rPr>
          <t xml:space="preserve">
Foot survey</t>
        </r>
      </text>
    </comment>
    <comment ref="O30" authorId="1" shapeId="0" xr:uid="{00000000-0006-0000-0800-00000B000000}">
      <text>
        <r>
          <rPr>
            <b/>
            <sz val="8"/>
            <color indexed="81"/>
            <rFont val="Tahoma"/>
            <family val="2"/>
          </rPr>
          <t>awpiston:</t>
        </r>
        <r>
          <rPr>
            <sz val="8"/>
            <color indexed="81"/>
            <rFont val="Tahoma"/>
            <family val="2"/>
          </rPr>
          <t xml:space="preserve">
</t>
        </r>
      </text>
    </comment>
    <comment ref="N32" authorId="1" shapeId="0" xr:uid="{00000000-0006-0000-0800-00000C000000}">
      <text>
        <r>
          <rPr>
            <b/>
            <sz val="8"/>
            <color indexed="81"/>
            <rFont val="Tahoma"/>
            <family val="2"/>
          </rPr>
          <t>awpiston:</t>
        </r>
        <r>
          <rPr>
            <sz val="8"/>
            <color indexed="81"/>
            <rFont val="Tahoma"/>
            <family val="2"/>
          </rPr>
          <t xml:space="preserve">
Foot survey</t>
        </r>
      </text>
    </comment>
    <comment ref="G33" authorId="0" shapeId="0" xr:uid="{00000000-0006-0000-0800-00000D000000}">
      <text>
        <r>
          <rPr>
            <b/>
            <sz val="8"/>
            <color indexed="81"/>
            <rFont val="Tahoma"/>
            <family val="2"/>
          </rPr>
          <t>scheinl:</t>
        </r>
        <r>
          <rPr>
            <sz val="8"/>
            <color indexed="81"/>
            <rFont val="Tahoma"/>
            <family val="2"/>
          </rPr>
          <t xml:space="preserve">
Foot survey</t>
        </r>
      </text>
    </comment>
    <comment ref="I33" authorId="0" shapeId="0" xr:uid="{00000000-0006-0000-0800-00000E000000}">
      <text>
        <r>
          <rPr>
            <b/>
            <sz val="8"/>
            <color indexed="81"/>
            <rFont val="Tahoma"/>
            <family val="2"/>
          </rPr>
          <t>scheinl:</t>
        </r>
        <r>
          <rPr>
            <sz val="8"/>
            <color indexed="81"/>
            <rFont val="Tahoma"/>
            <family val="2"/>
          </rPr>
          <t xml:space="preserve">
Aerial survey 7/16 - none in original index.</t>
        </r>
      </text>
    </comment>
    <comment ref="J33" authorId="0" shapeId="0" xr:uid="{00000000-0006-0000-0800-00000F000000}">
      <text>
        <r>
          <rPr>
            <b/>
            <sz val="8"/>
            <color indexed="81"/>
            <rFont val="Tahoma"/>
            <family val="2"/>
          </rPr>
          <t>scheinl:</t>
        </r>
        <r>
          <rPr>
            <sz val="8"/>
            <color indexed="81"/>
            <rFont val="Tahoma"/>
            <family val="2"/>
          </rPr>
          <t xml:space="preserve">
Aerial on 7/30. Peak foot survey 2,242 on 8/15 - none in original index.</t>
        </r>
      </text>
    </comment>
    <comment ref="N33" authorId="1" shapeId="0" xr:uid="{00000000-0006-0000-0800-000010000000}">
      <text>
        <r>
          <rPr>
            <b/>
            <sz val="8"/>
            <color indexed="81"/>
            <rFont val="Tahoma"/>
            <family val="2"/>
          </rPr>
          <t>awpiston:</t>
        </r>
        <r>
          <rPr>
            <sz val="8"/>
            <color indexed="81"/>
            <rFont val="Tahoma"/>
            <family val="2"/>
          </rPr>
          <t xml:space="preserve">
Foot survey</t>
        </r>
      </text>
    </comment>
    <comment ref="N34" authorId="1" shapeId="0" xr:uid="{00000000-0006-0000-0800-000011000000}">
      <text>
        <r>
          <rPr>
            <b/>
            <sz val="8"/>
            <color indexed="81"/>
            <rFont val="Tahoma"/>
            <family val="2"/>
          </rPr>
          <t>awpiston:</t>
        </r>
        <r>
          <rPr>
            <sz val="8"/>
            <color indexed="81"/>
            <rFont val="Tahoma"/>
            <family val="2"/>
          </rPr>
          <t xml:space="preserve">
foot survey</t>
        </r>
      </text>
    </comment>
    <comment ref="J35" authorId="0" shapeId="0" xr:uid="{00000000-0006-0000-0800-000012000000}">
      <text>
        <r>
          <rPr>
            <b/>
            <sz val="8"/>
            <color indexed="81"/>
            <rFont val="Tahoma"/>
            <family val="2"/>
          </rPr>
          <t>scheinl:</t>
        </r>
        <r>
          <rPr>
            <sz val="8"/>
            <color indexed="81"/>
            <rFont val="Tahoma"/>
            <family val="2"/>
          </rPr>
          <t xml:space="preserve">
Peak aerial on 7/25. Peak foot survey 11,210 on 8/14 - none in original index.</t>
        </r>
      </text>
    </comment>
    <comment ref="G36" authorId="0" shapeId="0" xr:uid="{00000000-0006-0000-0800-000013000000}">
      <text>
        <r>
          <rPr>
            <b/>
            <sz val="8"/>
            <color indexed="81"/>
            <rFont val="Tahoma"/>
            <family val="2"/>
          </rPr>
          <t>scheinl:</t>
        </r>
        <r>
          <rPr>
            <sz val="8"/>
            <color indexed="81"/>
            <rFont val="Tahoma"/>
            <family val="2"/>
          </rPr>
          <t xml:space="preserve">
Peak aerial survey. Peak foot survey 7500 - none in original index.</t>
        </r>
      </text>
    </comment>
    <comment ref="N36" authorId="1" shapeId="0" xr:uid="{00000000-0006-0000-0800-000014000000}">
      <text>
        <r>
          <rPr>
            <b/>
            <sz val="8"/>
            <color indexed="81"/>
            <rFont val="Tahoma"/>
            <family val="2"/>
          </rPr>
          <t>awpiston:</t>
        </r>
        <r>
          <rPr>
            <sz val="8"/>
            <color indexed="81"/>
            <rFont val="Tahoma"/>
            <family val="2"/>
          </rPr>
          <t xml:space="preserve">
foot survey</t>
        </r>
      </text>
    </comment>
    <comment ref="P37" authorId="0" shapeId="0" xr:uid="{00000000-0006-0000-0800-000015000000}">
      <text>
        <r>
          <rPr>
            <b/>
            <sz val="8"/>
            <color indexed="81"/>
            <rFont val="Tahoma"/>
            <family val="2"/>
          </rPr>
          <t>scheinl:</t>
        </r>
        <r>
          <rPr>
            <sz val="8"/>
            <color indexed="81"/>
            <rFont val="Tahoma"/>
            <family val="2"/>
          </rPr>
          <t xml:space="preserve">
Peak aerial on 7/31. Weir count 9,000 - None in original index.</t>
        </r>
      </text>
    </comment>
    <comment ref="G38" authorId="0" shapeId="0" xr:uid="{00000000-0006-0000-0800-000016000000}">
      <text>
        <r>
          <rPr>
            <b/>
            <sz val="8"/>
            <color indexed="81"/>
            <rFont val="Tahoma"/>
            <family val="2"/>
          </rPr>
          <t>scheinl:</t>
        </r>
        <r>
          <rPr>
            <sz val="8"/>
            <color indexed="81"/>
            <rFont val="Tahoma"/>
            <family val="2"/>
          </rPr>
          <t xml:space="preserve">
Peak aerial survey. Peak foot survey 6,122 - none in original index.</t>
        </r>
      </text>
    </comment>
    <comment ref="I39" authorId="0" shapeId="0" xr:uid="{00000000-0006-0000-0800-000017000000}">
      <text>
        <r>
          <rPr>
            <b/>
            <sz val="8"/>
            <color indexed="81"/>
            <rFont val="Tahoma"/>
            <family val="2"/>
          </rPr>
          <t>scheinl:</t>
        </r>
        <r>
          <rPr>
            <sz val="8"/>
            <color indexed="81"/>
            <rFont val="Tahoma"/>
            <family val="2"/>
          </rPr>
          <t xml:space="preserve">
Nothing listed in original index.</t>
        </r>
      </text>
    </comment>
    <comment ref="F40" authorId="0" shapeId="0" xr:uid="{00000000-0006-0000-0800-000018000000}">
      <text>
        <r>
          <rPr>
            <b/>
            <sz val="8"/>
            <color indexed="81"/>
            <rFont val="Tahoma"/>
            <family val="2"/>
          </rPr>
          <t>scheinl:</t>
        </r>
        <r>
          <rPr>
            <sz val="8"/>
            <color indexed="81"/>
            <rFont val="Tahoma"/>
            <family val="2"/>
          </rPr>
          <t xml:space="preserve">
Original index had peak survey of 100 on 7/14 - too early?</t>
        </r>
      </text>
    </comment>
    <comment ref="G40" authorId="0" shapeId="0" xr:uid="{00000000-0006-0000-0800-000019000000}">
      <text>
        <r>
          <rPr>
            <b/>
            <sz val="8"/>
            <color indexed="81"/>
            <rFont val="Tahoma"/>
            <family val="2"/>
          </rPr>
          <t>scheinl:</t>
        </r>
        <r>
          <rPr>
            <sz val="8"/>
            <color indexed="81"/>
            <rFont val="Tahoma"/>
            <family val="2"/>
          </rPr>
          <t xml:space="preserve">
Peak foot survey 10,000.
</t>
        </r>
      </text>
    </comment>
    <comment ref="F41" authorId="0" shapeId="0" xr:uid="{00000000-0006-0000-0800-00001A000000}">
      <text>
        <r>
          <rPr>
            <b/>
            <sz val="8"/>
            <color indexed="81"/>
            <rFont val="Tahoma"/>
            <family val="2"/>
          </rPr>
          <t>scheinl:</t>
        </r>
        <r>
          <rPr>
            <sz val="8"/>
            <color indexed="81"/>
            <rFont val="Tahoma"/>
            <family val="2"/>
          </rPr>
          <t xml:space="preserve">
Original index had peak survey of 50 on 7/12 - too early?</t>
        </r>
      </text>
    </comment>
    <comment ref="G41" authorId="1" shapeId="0" xr:uid="{00000000-0006-0000-0800-00001B000000}">
      <text>
        <r>
          <rPr>
            <b/>
            <sz val="8"/>
            <color indexed="81"/>
            <rFont val="Tahoma"/>
            <family val="2"/>
          </rPr>
          <t>awpiston:</t>
        </r>
        <r>
          <rPr>
            <sz val="8"/>
            <color indexed="81"/>
            <rFont val="Tahoma"/>
            <family val="2"/>
          </rPr>
          <t xml:space="preserve">
Foot survey</t>
        </r>
      </text>
    </comment>
    <comment ref="F42" authorId="0" shapeId="0" xr:uid="{00000000-0006-0000-0800-00001C000000}">
      <text>
        <r>
          <rPr>
            <b/>
            <sz val="8"/>
            <color indexed="81"/>
            <rFont val="Tahoma"/>
            <family val="2"/>
          </rPr>
          <t>scheinl:</t>
        </r>
        <r>
          <rPr>
            <sz val="8"/>
            <color indexed="81"/>
            <rFont val="Tahoma"/>
            <family val="2"/>
          </rPr>
          <t xml:space="preserve">
Original index had peak survey of 200 on 7/15 - too early?</t>
        </r>
      </text>
    </comment>
    <comment ref="G42" authorId="0" shapeId="0" xr:uid="{00000000-0006-0000-0800-00001D000000}">
      <text>
        <r>
          <rPr>
            <b/>
            <sz val="8"/>
            <color indexed="81"/>
            <rFont val="Tahoma"/>
            <family val="2"/>
          </rPr>
          <t>scheinl:</t>
        </r>
        <r>
          <rPr>
            <sz val="8"/>
            <color indexed="81"/>
            <rFont val="Tahoma"/>
            <family val="2"/>
          </rPr>
          <t xml:space="preserve">
Peak aerial.  Peak foot survey 12,282 - none in original index.</t>
        </r>
      </text>
    </comment>
    <comment ref="I43" authorId="0" shapeId="0" xr:uid="{00000000-0006-0000-0800-00001E000000}">
      <text>
        <r>
          <rPr>
            <b/>
            <sz val="8"/>
            <color indexed="81"/>
            <rFont val="Tahoma"/>
            <family val="2"/>
          </rPr>
          <t>scheinl:</t>
        </r>
        <r>
          <rPr>
            <sz val="8"/>
            <color indexed="81"/>
            <rFont val="Tahoma"/>
            <family val="2"/>
          </rPr>
          <t xml:space="preserve">
Not in original index.</t>
        </r>
      </text>
    </comment>
    <comment ref="N43" authorId="1" shapeId="0" xr:uid="{00000000-0006-0000-0800-00001F000000}">
      <text>
        <r>
          <rPr>
            <b/>
            <sz val="8"/>
            <color indexed="81"/>
            <rFont val="Tahoma"/>
            <family val="2"/>
          </rPr>
          <t>awpiston:</t>
        </r>
        <r>
          <rPr>
            <sz val="8"/>
            <color indexed="81"/>
            <rFont val="Tahoma"/>
            <family val="2"/>
          </rPr>
          <t xml:space="preserve">
Foot survey</t>
        </r>
      </text>
    </comment>
    <comment ref="I44" authorId="0" shapeId="0" xr:uid="{00000000-0006-0000-0800-000020000000}">
      <text>
        <r>
          <rPr>
            <b/>
            <sz val="8"/>
            <color indexed="81"/>
            <rFont val="Tahoma"/>
            <family val="2"/>
          </rPr>
          <t>scheinl:</t>
        </r>
        <r>
          <rPr>
            <sz val="8"/>
            <color indexed="81"/>
            <rFont val="Tahoma"/>
            <family val="2"/>
          </rPr>
          <t xml:space="preserve">
Not in original index.</t>
        </r>
      </text>
    </comment>
    <comment ref="M45" authorId="1" shapeId="0" xr:uid="{00000000-0006-0000-0800-000021000000}">
      <text>
        <r>
          <rPr>
            <b/>
            <sz val="8"/>
            <color indexed="81"/>
            <rFont val="Tahoma"/>
            <family val="2"/>
          </rPr>
          <t>awpiston:</t>
        </r>
        <r>
          <rPr>
            <sz val="8"/>
            <color indexed="81"/>
            <rFont val="Tahoma"/>
            <family val="2"/>
          </rPr>
          <t xml:space="preserve">
Foot survey</t>
        </r>
      </text>
    </comment>
    <comment ref="M46" authorId="1" shapeId="0" xr:uid="{00000000-0006-0000-0800-000022000000}">
      <text>
        <r>
          <rPr>
            <b/>
            <sz val="8"/>
            <color indexed="81"/>
            <rFont val="Tahoma"/>
            <family val="2"/>
          </rPr>
          <t>awpiston:</t>
        </r>
        <r>
          <rPr>
            <sz val="8"/>
            <color indexed="81"/>
            <rFont val="Tahoma"/>
            <family val="2"/>
          </rPr>
          <t xml:space="preserve">
Foot survey</t>
        </r>
      </text>
    </comment>
    <comment ref="N46" authorId="1" shapeId="0" xr:uid="{00000000-0006-0000-0800-000023000000}">
      <text>
        <r>
          <rPr>
            <b/>
            <sz val="8"/>
            <color indexed="81"/>
            <rFont val="Tahoma"/>
            <family val="2"/>
          </rPr>
          <t>awpiston:</t>
        </r>
        <r>
          <rPr>
            <sz val="8"/>
            <color indexed="81"/>
            <rFont val="Tahoma"/>
            <family val="2"/>
          </rPr>
          <t xml:space="preserve">
foot survey</t>
        </r>
      </text>
    </comment>
    <comment ref="M47" authorId="1" shapeId="0" xr:uid="{00000000-0006-0000-0800-000024000000}">
      <text>
        <r>
          <rPr>
            <b/>
            <sz val="8"/>
            <color indexed="81"/>
            <rFont val="Tahoma"/>
            <family val="2"/>
          </rPr>
          <t>awpiston:</t>
        </r>
        <r>
          <rPr>
            <sz val="8"/>
            <color indexed="81"/>
            <rFont val="Tahoma"/>
            <family val="2"/>
          </rPr>
          <t xml:space="preserve">
Foot survey</t>
        </r>
      </text>
    </comment>
    <comment ref="I48" authorId="0" shapeId="0" xr:uid="{00000000-0006-0000-0800-000025000000}">
      <text>
        <r>
          <rPr>
            <b/>
            <sz val="8"/>
            <color indexed="81"/>
            <rFont val="Tahoma"/>
            <family val="2"/>
          </rPr>
          <t>scheinl:</t>
        </r>
        <r>
          <rPr>
            <sz val="8"/>
            <color indexed="81"/>
            <rFont val="Tahoma"/>
            <family val="2"/>
          </rPr>
          <t xml:space="preserve">
Helicopter survey in October 2,000.</t>
        </r>
      </text>
    </comment>
    <comment ref="P48" authorId="0" shapeId="0" xr:uid="{00000000-0006-0000-0800-000026000000}">
      <text>
        <r>
          <rPr>
            <b/>
            <sz val="8"/>
            <color indexed="81"/>
            <rFont val="Tahoma"/>
            <family val="2"/>
          </rPr>
          <t>scheinl:</t>
        </r>
        <r>
          <rPr>
            <sz val="8"/>
            <color indexed="81"/>
            <rFont val="Tahoma"/>
            <family val="2"/>
          </rPr>
          <t xml:space="preserve">
Original index had aerial 1,000 on 7/15 - Too early?  </t>
        </r>
      </text>
    </comment>
    <comment ref="I49" authorId="0" shapeId="0" xr:uid="{00000000-0006-0000-0800-000027000000}">
      <text>
        <r>
          <rPr>
            <b/>
            <sz val="8"/>
            <color indexed="81"/>
            <rFont val="Tahoma"/>
            <family val="2"/>
          </rPr>
          <t>scheinl:</t>
        </r>
        <r>
          <rPr>
            <sz val="8"/>
            <color indexed="81"/>
            <rFont val="Tahoma"/>
            <family val="2"/>
          </rPr>
          <t xml:space="preserve">
Helicopter survey in October 37,000.</t>
        </r>
      </text>
    </comment>
    <comment ref="E54" authorId="2" shapeId="0" xr:uid="{00000000-0006-0000-0800-000028000000}">
      <text>
        <r>
          <rPr>
            <b/>
            <sz val="8"/>
            <color indexed="81"/>
            <rFont val="Tahoma"/>
            <family val="2"/>
          </rPr>
          <t>State of Alaska:</t>
        </r>
        <r>
          <rPr>
            <sz val="8"/>
            <color indexed="81"/>
            <rFont val="Tahoma"/>
            <family val="2"/>
          </rPr>
          <t xml:space="preserve">
7/14/03 survey</t>
        </r>
      </text>
    </comment>
    <comment ref="M54" authorId="1" shapeId="0" xr:uid="{00000000-0006-0000-0800-000029000000}">
      <text>
        <r>
          <rPr>
            <b/>
            <sz val="8"/>
            <color indexed="81"/>
            <rFont val="Tahoma"/>
            <family val="2"/>
          </rPr>
          <t>awpiston:</t>
        </r>
        <r>
          <rPr>
            <sz val="8"/>
            <color indexed="81"/>
            <rFont val="Tahoma"/>
            <family val="2"/>
          </rPr>
          <t xml:space="preserve">
Foot survey</t>
        </r>
      </text>
    </comment>
    <comment ref="O54" authorId="1" shapeId="0" xr:uid="{00000000-0006-0000-0800-00002A000000}">
      <text>
        <r>
          <rPr>
            <b/>
            <sz val="8"/>
            <color indexed="81"/>
            <rFont val="Tahoma"/>
            <family val="2"/>
          </rPr>
          <t>awpiston:</t>
        </r>
        <r>
          <rPr>
            <sz val="8"/>
            <color indexed="81"/>
            <rFont val="Tahoma"/>
            <family val="2"/>
          </rPr>
          <t xml:space="preserve">
Changed from 200.</t>
        </r>
      </text>
    </comment>
    <comment ref="G62" authorId="3" shapeId="0" xr:uid="{00000000-0006-0000-0800-00002B000000}">
      <text>
        <r>
          <rPr>
            <b/>
            <sz val="8"/>
            <color indexed="81"/>
            <rFont val="Tahoma"/>
            <family val="2"/>
          </rPr>
          <t>Piston, Andrew W (DFG):</t>
        </r>
        <r>
          <rPr>
            <sz val="8"/>
            <color indexed="81"/>
            <rFont val="Tahoma"/>
            <family val="2"/>
          </rPr>
          <t xml:space="preserve">
Used foot survey from 1 August 2011.</t>
        </r>
      </text>
    </comment>
    <comment ref="N62" authorId="3" shapeId="0" xr:uid="{00000000-0006-0000-0800-00002C000000}">
      <text>
        <r>
          <rPr>
            <b/>
            <sz val="8"/>
            <color indexed="81"/>
            <rFont val="Tahoma"/>
            <family val="2"/>
          </rPr>
          <t>Piston, Andrew W (DFG):</t>
        </r>
        <r>
          <rPr>
            <sz val="8"/>
            <color indexed="81"/>
            <rFont val="Tahoma"/>
            <family val="2"/>
          </rPr>
          <t xml:space="preserve">
Used foot survey count from 31 August 2011.</t>
        </r>
      </text>
    </comment>
    <comment ref="B63" authorId="1" shapeId="0" xr:uid="{00000000-0006-0000-0800-00002D000000}">
      <text>
        <r>
          <rPr>
            <b/>
            <sz val="8"/>
            <color indexed="81"/>
            <rFont val="Tahoma"/>
            <family val="2"/>
          </rPr>
          <t>awpiston:</t>
        </r>
        <r>
          <rPr>
            <sz val="8"/>
            <color indexed="81"/>
            <rFont val="Tahoma"/>
            <family val="2"/>
          </rPr>
          <t xml:space="preserve">
Did not use large mouth count by SBW on 25 July or 6000 count by JWB on 16 August (foot survey at that time showed there were few chum left in creek).</t>
        </r>
      </text>
    </comment>
    <comment ref="E63" authorId="1" shapeId="0" xr:uid="{00000000-0006-0000-0800-00002E000000}">
      <text>
        <r>
          <rPr>
            <b/>
            <sz val="8"/>
            <color indexed="81"/>
            <rFont val="Tahoma"/>
            <family val="2"/>
          </rPr>
          <t>awpiston:</t>
        </r>
        <r>
          <rPr>
            <sz val="8"/>
            <color indexed="81"/>
            <rFont val="Tahoma"/>
            <family val="2"/>
          </rPr>
          <t xml:space="preserve">
Did not use 45000 count by BLM on 7 August because a week later he only counted 7000 on a helicopter survey of the river.  Aerial count seemed likely far to high.</t>
        </r>
      </text>
    </comment>
    <comment ref="H63" authorId="1" shapeId="0" xr:uid="{00000000-0006-0000-0800-00002F000000}">
      <text>
        <r>
          <rPr>
            <b/>
            <sz val="8"/>
            <color indexed="81"/>
            <rFont val="Tahoma"/>
            <family val="2"/>
          </rPr>
          <t>awpiston:</t>
        </r>
        <r>
          <rPr>
            <sz val="8"/>
            <color indexed="81"/>
            <rFont val="Tahoma"/>
            <family val="2"/>
          </rPr>
          <t xml:space="preserve">
Used the live count by BLM on 7 August, not includiing 20,000 at the mouth that didn't appear to materialize in the stream.  BLM counted only 4500 chum on a helicopter survey a week later.</t>
        </r>
      </text>
    </comment>
    <comment ref="I63" authorId="1" shapeId="0" xr:uid="{00000000-0006-0000-0800-000030000000}">
      <text>
        <r>
          <rPr>
            <b/>
            <sz val="8"/>
            <color indexed="81"/>
            <rFont val="Tahoma"/>
            <family val="2"/>
          </rPr>
          <t>awpiston:</t>
        </r>
        <r>
          <rPr>
            <sz val="8"/>
            <color indexed="81"/>
            <rFont val="Tahoma"/>
            <family val="2"/>
          </rPr>
          <t xml:space="preserve">
Did not use 16 August count by JWB.</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scheinl</author>
    <author>awpiston</author>
    <author>State of Alaska</author>
    <author>Piston, Andrew W (DFG)</author>
  </authors>
  <commentList>
    <comment ref="BB10" authorId="0" shapeId="0" xr:uid="{00000000-0006-0000-0900-000001000000}">
      <text>
        <r>
          <rPr>
            <b/>
            <sz val="8"/>
            <color indexed="81"/>
            <rFont val="Tahoma"/>
            <family val="2"/>
          </rPr>
          <t>scheinl:</t>
        </r>
        <r>
          <rPr>
            <sz val="8"/>
            <color indexed="81"/>
            <rFont val="Tahoma"/>
            <family val="2"/>
          </rPr>
          <t xml:space="preserve">
Surveyed once a year for 1982-mid 1990s.</t>
        </r>
      </text>
    </comment>
    <comment ref="O11" authorId="1" shapeId="0" xr:uid="{00000000-0006-0000-0900-000002000000}">
      <text>
        <r>
          <rPr>
            <b/>
            <sz val="8"/>
            <color indexed="81"/>
            <rFont val="Tahoma"/>
            <family val="2"/>
          </rPr>
          <t>awpiston:</t>
        </r>
        <r>
          <rPr>
            <sz val="8"/>
            <color indexed="81"/>
            <rFont val="Tahoma"/>
            <family val="2"/>
          </rPr>
          <t xml:space="preserve">
Foot survey</t>
        </r>
      </text>
    </comment>
    <comment ref="N14" authorId="1" shapeId="0" xr:uid="{00000000-0006-0000-0900-000003000000}">
      <text>
        <r>
          <rPr>
            <b/>
            <sz val="8"/>
            <color indexed="81"/>
            <rFont val="Tahoma"/>
            <family val="2"/>
          </rPr>
          <t>awpiston:</t>
        </r>
        <r>
          <rPr>
            <sz val="8"/>
            <color indexed="81"/>
            <rFont val="Tahoma"/>
            <family val="2"/>
          </rPr>
          <t xml:space="preserve">
Foot survey</t>
        </r>
      </text>
    </comment>
    <comment ref="N17" authorId="1" shapeId="0" xr:uid="{00000000-0006-0000-0900-000004000000}">
      <text>
        <r>
          <rPr>
            <b/>
            <sz val="8"/>
            <color indexed="81"/>
            <rFont val="Tahoma"/>
            <family val="2"/>
          </rPr>
          <t>awpiston:</t>
        </r>
        <r>
          <rPr>
            <sz val="8"/>
            <color indexed="81"/>
            <rFont val="Tahoma"/>
            <family val="2"/>
          </rPr>
          <t xml:space="preserve">
Foot survey</t>
        </r>
      </text>
    </comment>
    <comment ref="N18" authorId="1" shapeId="0" xr:uid="{00000000-0006-0000-0900-000005000000}">
      <text>
        <r>
          <rPr>
            <b/>
            <sz val="8"/>
            <color indexed="81"/>
            <rFont val="Tahoma"/>
            <family val="2"/>
          </rPr>
          <t>awpiston:</t>
        </r>
        <r>
          <rPr>
            <sz val="8"/>
            <color indexed="81"/>
            <rFont val="Tahoma"/>
            <family val="2"/>
          </rPr>
          <t xml:space="preserve">
Foot survey</t>
        </r>
      </text>
    </comment>
    <comment ref="N23" authorId="1" shapeId="0" xr:uid="{00000000-0006-0000-0900-000006000000}">
      <text>
        <r>
          <rPr>
            <b/>
            <sz val="8"/>
            <color indexed="81"/>
            <rFont val="Tahoma"/>
            <family val="2"/>
          </rPr>
          <t>awpiston:</t>
        </r>
        <r>
          <rPr>
            <sz val="8"/>
            <color indexed="81"/>
            <rFont val="Tahoma"/>
            <family val="2"/>
          </rPr>
          <t xml:space="preserve">
Foot survey</t>
        </r>
      </text>
    </comment>
    <comment ref="N25" authorId="1" shapeId="0" xr:uid="{00000000-0006-0000-0900-000007000000}">
      <text>
        <r>
          <rPr>
            <b/>
            <sz val="8"/>
            <color indexed="81"/>
            <rFont val="Tahoma"/>
            <family val="2"/>
          </rPr>
          <t>awpiston:</t>
        </r>
        <r>
          <rPr>
            <sz val="8"/>
            <color indexed="81"/>
            <rFont val="Tahoma"/>
            <family val="2"/>
          </rPr>
          <t xml:space="preserve">
Foot survey</t>
        </r>
      </text>
    </comment>
    <comment ref="G26" authorId="1" shapeId="0" xr:uid="{00000000-0006-0000-0900-000008000000}">
      <text>
        <r>
          <rPr>
            <b/>
            <sz val="8"/>
            <color indexed="81"/>
            <rFont val="Tahoma"/>
            <family val="2"/>
          </rPr>
          <t>awpiston:</t>
        </r>
        <r>
          <rPr>
            <sz val="8"/>
            <color indexed="81"/>
            <rFont val="Tahoma"/>
            <family val="2"/>
          </rPr>
          <t xml:space="preserve">
Foot survey</t>
        </r>
      </text>
    </comment>
    <comment ref="G30" authorId="1" shapeId="0" xr:uid="{00000000-0006-0000-0900-000009000000}">
      <text>
        <r>
          <rPr>
            <b/>
            <sz val="8"/>
            <color indexed="81"/>
            <rFont val="Tahoma"/>
            <family val="2"/>
          </rPr>
          <t>awpiston:</t>
        </r>
        <r>
          <rPr>
            <sz val="8"/>
            <color indexed="81"/>
            <rFont val="Tahoma"/>
            <family val="2"/>
          </rPr>
          <t xml:space="preserve">
Foot Survey</t>
        </r>
      </text>
    </comment>
    <comment ref="N30" authorId="1" shapeId="0" xr:uid="{00000000-0006-0000-0900-00000A000000}">
      <text>
        <r>
          <rPr>
            <b/>
            <sz val="8"/>
            <color indexed="81"/>
            <rFont val="Tahoma"/>
            <family val="2"/>
          </rPr>
          <t>awpiston:</t>
        </r>
        <r>
          <rPr>
            <sz val="8"/>
            <color indexed="81"/>
            <rFont val="Tahoma"/>
            <family val="2"/>
          </rPr>
          <t xml:space="preserve">
Foot survey</t>
        </r>
      </text>
    </comment>
    <comment ref="O30" authorId="1" shapeId="0" xr:uid="{00000000-0006-0000-0900-00000B000000}">
      <text>
        <r>
          <rPr>
            <b/>
            <sz val="8"/>
            <color indexed="81"/>
            <rFont val="Tahoma"/>
            <family val="2"/>
          </rPr>
          <t>awpiston:</t>
        </r>
        <r>
          <rPr>
            <sz val="8"/>
            <color indexed="81"/>
            <rFont val="Tahoma"/>
            <family val="2"/>
          </rPr>
          <t xml:space="preserve">
</t>
        </r>
      </text>
    </comment>
    <comment ref="N32" authorId="1" shapeId="0" xr:uid="{00000000-0006-0000-0900-00000C000000}">
      <text>
        <r>
          <rPr>
            <b/>
            <sz val="8"/>
            <color indexed="81"/>
            <rFont val="Tahoma"/>
            <family val="2"/>
          </rPr>
          <t>awpiston:</t>
        </r>
        <r>
          <rPr>
            <sz val="8"/>
            <color indexed="81"/>
            <rFont val="Tahoma"/>
            <family val="2"/>
          </rPr>
          <t xml:space="preserve">
Foot survey</t>
        </r>
      </text>
    </comment>
    <comment ref="G33" authorId="0" shapeId="0" xr:uid="{00000000-0006-0000-0900-00000D000000}">
      <text>
        <r>
          <rPr>
            <b/>
            <sz val="8"/>
            <color indexed="81"/>
            <rFont val="Tahoma"/>
            <family val="2"/>
          </rPr>
          <t>scheinl:</t>
        </r>
        <r>
          <rPr>
            <sz val="8"/>
            <color indexed="81"/>
            <rFont val="Tahoma"/>
            <family val="2"/>
          </rPr>
          <t xml:space="preserve">
Foot survey</t>
        </r>
      </text>
    </comment>
    <comment ref="I33" authorId="0" shapeId="0" xr:uid="{00000000-0006-0000-0900-00000E000000}">
      <text>
        <r>
          <rPr>
            <b/>
            <sz val="8"/>
            <color indexed="81"/>
            <rFont val="Tahoma"/>
            <family val="2"/>
          </rPr>
          <t>scheinl:</t>
        </r>
        <r>
          <rPr>
            <sz val="8"/>
            <color indexed="81"/>
            <rFont val="Tahoma"/>
            <family val="2"/>
          </rPr>
          <t xml:space="preserve">
Aerial survey 7/16 - none in original index.</t>
        </r>
      </text>
    </comment>
    <comment ref="J33" authorId="0" shapeId="0" xr:uid="{00000000-0006-0000-0900-00000F000000}">
      <text>
        <r>
          <rPr>
            <b/>
            <sz val="8"/>
            <color indexed="81"/>
            <rFont val="Tahoma"/>
            <family val="2"/>
          </rPr>
          <t>scheinl:</t>
        </r>
        <r>
          <rPr>
            <sz val="8"/>
            <color indexed="81"/>
            <rFont val="Tahoma"/>
            <family val="2"/>
          </rPr>
          <t xml:space="preserve">
Aerial on 7/30. Peak foot survey 2,242 on 8/15 - none in original index.</t>
        </r>
      </text>
    </comment>
    <comment ref="N33" authorId="1" shapeId="0" xr:uid="{00000000-0006-0000-0900-000010000000}">
      <text>
        <r>
          <rPr>
            <b/>
            <sz val="8"/>
            <color indexed="81"/>
            <rFont val="Tahoma"/>
            <family val="2"/>
          </rPr>
          <t>awpiston:</t>
        </r>
        <r>
          <rPr>
            <sz val="8"/>
            <color indexed="81"/>
            <rFont val="Tahoma"/>
            <family val="2"/>
          </rPr>
          <t xml:space="preserve">
Foot survey</t>
        </r>
      </text>
    </comment>
    <comment ref="N34" authorId="1" shapeId="0" xr:uid="{00000000-0006-0000-0900-000011000000}">
      <text>
        <r>
          <rPr>
            <b/>
            <sz val="8"/>
            <color indexed="81"/>
            <rFont val="Tahoma"/>
            <family val="2"/>
          </rPr>
          <t>awpiston:</t>
        </r>
        <r>
          <rPr>
            <sz val="8"/>
            <color indexed="81"/>
            <rFont val="Tahoma"/>
            <family val="2"/>
          </rPr>
          <t xml:space="preserve">
foot survey</t>
        </r>
      </text>
    </comment>
    <comment ref="J35" authorId="0" shapeId="0" xr:uid="{00000000-0006-0000-0900-000012000000}">
      <text>
        <r>
          <rPr>
            <b/>
            <sz val="8"/>
            <color indexed="81"/>
            <rFont val="Tahoma"/>
            <family val="2"/>
          </rPr>
          <t>scheinl:</t>
        </r>
        <r>
          <rPr>
            <sz val="8"/>
            <color indexed="81"/>
            <rFont val="Tahoma"/>
            <family val="2"/>
          </rPr>
          <t xml:space="preserve">
Peak aerial on 7/25. Peak foot survey 11,210 on 8/14 - none in original index.</t>
        </r>
      </text>
    </comment>
    <comment ref="G36" authorId="0" shapeId="0" xr:uid="{00000000-0006-0000-0900-000013000000}">
      <text>
        <r>
          <rPr>
            <b/>
            <sz val="8"/>
            <color indexed="81"/>
            <rFont val="Tahoma"/>
            <family val="2"/>
          </rPr>
          <t>scheinl:</t>
        </r>
        <r>
          <rPr>
            <sz val="8"/>
            <color indexed="81"/>
            <rFont val="Tahoma"/>
            <family val="2"/>
          </rPr>
          <t xml:space="preserve">
Peak aerial survey. Peak foot survey 7500 - none in original index.</t>
        </r>
      </text>
    </comment>
    <comment ref="N36" authorId="1" shapeId="0" xr:uid="{00000000-0006-0000-0900-000014000000}">
      <text>
        <r>
          <rPr>
            <b/>
            <sz val="8"/>
            <color indexed="81"/>
            <rFont val="Tahoma"/>
            <family val="2"/>
          </rPr>
          <t>awpiston:</t>
        </r>
        <r>
          <rPr>
            <sz val="8"/>
            <color indexed="81"/>
            <rFont val="Tahoma"/>
            <family val="2"/>
          </rPr>
          <t xml:space="preserve">
foot survey</t>
        </r>
      </text>
    </comment>
    <comment ref="P37" authorId="0" shapeId="0" xr:uid="{00000000-0006-0000-0900-000015000000}">
      <text>
        <r>
          <rPr>
            <b/>
            <sz val="8"/>
            <color indexed="81"/>
            <rFont val="Tahoma"/>
            <family val="2"/>
          </rPr>
          <t>scheinl:</t>
        </r>
        <r>
          <rPr>
            <sz val="8"/>
            <color indexed="81"/>
            <rFont val="Tahoma"/>
            <family val="2"/>
          </rPr>
          <t xml:space="preserve">
Peak aerial on 7/31. Weir count 9,000 - None in original index.</t>
        </r>
      </text>
    </comment>
    <comment ref="G38" authorId="0" shapeId="0" xr:uid="{00000000-0006-0000-0900-000016000000}">
      <text>
        <r>
          <rPr>
            <b/>
            <sz val="8"/>
            <color indexed="81"/>
            <rFont val="Tahoma"/>
            <family val="2"/>
          </rPr>
          <t>scheinl:</t>
        </r>
        <r>
          <rPr>
            <sz val="8"/>
            <color indexed="81"/>
            <rFont val="Tahoma"/>
            <family val="2"/>
          </rPr>
          <t xml:space="preserve">
Peak aerial survey. Peak foot survey 6,122 - none in original index.</t>
        </r>
      </text>
    </comment>
    <comment ref="I39" authorId="0" shapeId="0" xr:uid="{00000000-0006-0000-0900-000017000000}">
      <text>
        <r>
          <rPr>
            <b/>
            <sz val="8"/>
            <color indexed="81"/>
            <rFont val="Tahoma"/>
            <family val="2"/>
          </rPr>
          <t>scheinl:</t>
        </r>
        <r>
          <rPr>
            <sz val="8"/>
            <color indexed="81"/>
            <rFont val="Tahoma"/>
            <family val="2"/>
          </rPr>
          <t xml:space="preserve">
Nothing listed in original index.</t>
        </r>
      </text>
    </comment>
    <comment ref="F40" authorId="0" shapeId="0" xr:uid="{00000000-0006-0000-0900-000018000000}">
      <text>
        <r>
          <rPr>
            <b/>
            <sz val="8"/>
            <color indexed="81"/>
            <rFont val="Tahoma"/>
            <family val="2"/>
          </rPr>
          <t>scheinl:</t>
        </r>
        <r>
          <rPr>
            <sz val="8"/>
            <color indexed="81"/>
            <rFont val="Tahoma"/>
            <family val="2"/>
          </rPr>
          <t xml:space="preserve">
Original index had peak survey of 100 on 7/14 - too early?</t>
        </r>
      </text>
    </comment>
    <comment ref="G40" authorId="0" shapeId="0" xr:uid="{00000000-0006-0000-0900-000019000000}">
      <text>
        <r>
          <rPr>
            <b/>
            <sz val="8"/>
            <color indexed="81"/>
            <rFont val="Tahoma"/>
            <family val="2"/>
          </rPr>
          <t>scheinl:</t>
        </r>
        <r>
          <rPr>
            <sz val="8"/>
            <color indexed="81"/>
            <rFont val="Tahoma"/>
            <family val="2"/>
          </rPr>
          <t xml:space="preserve">
Peak foot survey 10,000.
</t>
        </r>
      </text>
    </comment>
    <comment ref="F41" authorId="0" shapeId="0" xr:uid="{00000000-0006-0000-0900-00001A000000}">
      <text>
        <r>
          <rPr>
            <b/>
            <sz val="8"/>
            <color indexed="81"/>
            <rFont val="Tahoma"/>
            <family val="2"/>
          </rPr>
          <t>scheinl:</t>
        </r>
        <r>
          <rPr>
            <sz val="8"/>
            <color indexed="81"/>
            <rFont val="Tahoma"/>
            <family val="2"/>
          </rPr>
          <t xml:space="preserve">
Original index had peak survey of 50 on 7/12 - too early?</t>
        </r>
      </text>
    </comment>
    <comment ref="G41" authorId="1" shapeId="0" xr:uid="{00000000-0006-0000-0900-00001B000000}">
      <text>
        <r>
          <rPr>
            <b/>
            <sz val="8"/>
            <color indexed="81"/>
            <rFont val="Tahoma"/>
            <family val="2"/>
          </rPr>
          <t>awpiston:</t>
        </r>
        <r>
          <rPr>
            <sz val="8"/>
            <color indexed="81"/>
            <rFont val="Tahoma"/>
            <family val="2"/>
          </rPr>
          <t xml:space="preserve">
Foot survey</t>
        </r>
      </text>
    </comment>
    <comment ref="F42" authorId="0" shapeId="0" xr:uid="{00000000-0006-0000-0900-00001C000000}">
      <text>
        <r>
          <rPr>
            <b/>
            <sz val="8"/>
            <color indexed="81"/>
            <rFont val="Tahoma"/>
            <family val="2"/>
          </rPr>
          <t>scheinl:</t>
        </r>
        <r>
          <rPr>
            <sz val="8"/>
            <color indexed="81"/>
            <rFont val="Tahoma"/>
            <family val="2"/>
          </rPr>
          <t xml:space="preserve">
Original index had peak survey of 200 on 7/15 - too early?</t>
        </r>
      </text>
    </comment>
    <comment ref="G42" authorId="0" shapeId="0" xr:uid="{00000000-0006-0000-0900-00001D000000}">
      <text>
        <r>
          <rPr>
            <b/>
            <sz val="8"/>
            <color indexed="81"/>
            <rFont val="Tahoma"/>
            <family val="2"/>
          </rPr>
          <t>scheinl:</t>
        </r>
        <r>
          <rPr>
            <sz val="8"/>
            <color indexed="81"/>
            <rFont val="Tahoma"/>
            <family val="2"/>
          </rPr>
          <t xml:space="preserve">
Peak aerial.  Peak foot survey 12,282 - none in original index.</t>
        </r>
      </text>
    </comment>
    <comment ref="I43" authorId="0" shapeId="0" xr:uid="{00000000-0006-0000-0900-00001E000000}">
      <text>
        <r>
          <rPr>
            <b/>
            <sz val="8"/>
            <color indexed="81"/>
            <rFont val="Tahoma"/>
            <family val="2"/>
          </rPr>
          <t>scheinl:</t>
        </r>
        <r>
          <rPr>
            <sz val="8"/>
            <color indexed="81"/>
            <rFont val="Tahoma"/>
            <family val="2"/>
          </rPr>
          <t xml:space="preserve">
Not in original index.</t>
        </r>
      </text>
    </comment>
    <comment ref="N43" authorId="1" shapeId="0" xr:uid="{00000000-0006-0000-0900-00001F000000}">
      <text>
        <r>
          <rPr>
            <b/>
            <sz val="8"/>
            <color indexed="81"/>
            <rFont val="Tahoma"/>
            <family val="2"/>
          </rPr>
          <t>awpiston:</t>
        </r>
        <r>
          <rPr>
            <sz val="8"/>
            <color indexed="81"/>
            <rFont val="Tahoma"/>
            <family val="2"/>
          </rPr>
          <t xml:space="preserve">
Foot survey</t>
        </r>
      </text>
    </comment>
    <comment ref="I44" authorId="0" shapeId="0" xr:uid="{00000000-0006-0000-0900-000020000000}">
      <text>
        <r>
          <rPr>
            <b/>
            <sz val="8"/>
            <color indexed="81"/>
            <rFont val="Tahoma"/>
            <family val="2"/>
          </rPr>
          <t>scheinl:</t>
        </r>
        <r>
          <rPr>
            <sz val="8"/>
            <color indexed="81"/>
            <rFont val="Tahoma"/>
            <family val="2"/>
          </rPr>
          <t xml:space="preserve">
Not in original index.</t>
        </r>
      </text>
    </comment>
    <comment ref="M45" authorId="1" shapeId="0" xr:uid="{00000000-0006-0000-0900-000021000000}">
      <text>
        <r>
          <rPr>
            <b/>
            <sz val="8"/>
            <color indexed="81"/>
            <rFont val="Tahoma"/>
            <family val="2"/>
          </rPr>
          <t>awpiston:</t>
        </r>
        <r>
          <rPr>
            <sz val="8"/>
            <color indexed="81"/>
            <rFont val="Tahoma"/>
            <family val="2"/>
          </rPr>
          <t xml:space="preserve">
Foot survey</t>
        </r>
      </text>
    </comment>
    <comment ref="M46" authorId="1" shapeId="0" xr:uid="{00000000-0006-0000-0900-000022000000}">
      <text>
        <r>
          <rPr>
            <b/>
            <sz val="8"/>
            <color indexed="81"/>
            <rFont val="Tahoma"/>
            <family val="2"/>
          </rPr>
          <t>awpiston:</t>
        </r>
        <r>
          <rPr>
            <sz val="8"/>
            <color indexed="81"/>
            <rFont val="Tahoma"/>
            <family val="2"/>
          </rPr>
          <t xml:space="preserve">
Foot survey</t>
        </r>
      </text>
    </comment>
    <comment ref="N46" authorId="1" shapeId="0" xr:uid="{00000000-0006-0000-0900-000023000000}">
      <text>
        <r>
          <rPr>
            <b/>
            <sz val="8"/>
            <color indexed="81"/>
            <rFont val="Tahoma"/>
            <family val="2"/>
          </rPr>
          <t>awpiston:</t>
        </r>
        <r>
          <rPr>
            <sz val="8"/>
            <color indexed="81"/>
            <rFont val="Tahoma"/>
            <family val="2"/>
          </rPr>
          <t xml:space="preserve">
foot survey</t>
        </r>
      </text>
    </comment>
    <comment ref="M47" authorId="1" shapeId="0" xr:uid="{00000000-0006-0000-0900-000024000000}">
      <text>
        <r>
          <rPr>
            <b/>
            <sz val="8"/>
            <color indexed="81"/>
            <rFont val="Tahoma"/>
            <family val="2"/>
          </rPr>
          <t>awpiston:</t>
        </r>
        <r>
          <rPr>
            <sz val="8"/>
            <color indexed="81"/>
            <rFont val="Tahoma"/>
            <family val="2"/>
          </rPr>
          <t xml:space="preserve">
Foot survey</t>
        </r>
      </text>
    </comment>
    <comment ref="I48" authorId="0" shapeId="0" xr:uid="{00000000-0006-0000-0900-000025000000}">
      <text>
        <r>
          <rPr>
            <b/>
            <sz val="8"/>
            <color indexed="81"/>
            <rFont val="Tahoma"/>
            <family val="2"/>
          </rPr>
          <t>scheinl:</t>
        </r>
        <r>
          <rPr>
            <sz val="8"/>
            <color indexed="81"/>
            <rFont val="Tahoma"/>
            <family val="2"/>
          </rPr>
          <t xml:space="preserve">
Helicopter survey in October 2,000.</t>
        </r>
      </text>
    </comment>
    <comment ref="P48" authorId="0" shapeId="0" xr:uid="{00000000-0006-0000-0900-000026000000}">
      <text>
        <r>
          <rPr>
            <b/>
            <sz val="8"/>
            <color indexed="81"/>
            <rFont val="Tahoma"/>
            <family val="2"/>
          </rPr>
          <t>scheinl:</t>
        </r>
        <r>
          <rPr>
            <sz val="8"/>
            <color indexed="81"/>
            <rFont val="Tahoma"/>
            <family val="2"/>
          </rPr>
          <t xml:space="preserve">
Original index had aerial 1,000 on 7/15 - Too early?  </t>
        </r>
      </text>
    </comment>
    <comment ref="I49" authorId="0" shapeId="0" xr:uid="{00000000-0006-0000-0900-000027000000}">
      <text>
        <r>
          <rPr>
            <b/>
            <sz val="8"/>
            <color indexed="81"/>
            <rFont val="Tahoma"/>
            <family val="2"/>
          </rPr>
          <t>scheinl:</t>
        </r>
        <r>
          <rPr>
            <sz val="8"/>
            <color indexed="81"/>
            <rFont val="Tahoma"/>
            <family val="2"/>
          </rPr>
          <t xml:space="preserve">
Helicopter survey in October 37,000.</t>
        </r>
      </text>
    </comment>
    <comment ref="E54" authorId="2" shapeId="0" xr:uid="{00000000-0006-0000-0900-000028000000}">
      <text>
        <r>
          <rPr>
            <b/>
            <sz val="8"/>
            <color indexed="81"/>
            <rFont val="Tahoma"/>
            <family val="2"/>
          </rPr>
          <t>State of Alaska:</t>
        </r>
        <r>
          <rPr>
            <sz val="8"/>
            <color indexed="81"/>
            <rFont val="Tahoma"/>
            <family val="2"/>
          </rPr>
          <t xml:space="preserve">
7/14/03 survey</t>
        </r>
      </text>
    </comment>
    <comment ref="M54" authorId="1" shapeId="0" xr:uid="{00000000-0006-0000-0900-000029000000}">
      <text>
        <r>
          <rPr>
            <b/>
            <sz val="8"/>
            <color indexed="81"/>
            <rFont val="Tahoma"/>
            <family val="2"/>
          </rPr>
          <t>awpiston:</t>
        </r>
        <r>
          <rPr>
            <sz val="8"/>
            <color indexed="81"/>
            <rFont val="Tahoma"/>
            <family val="2"/>
          </rPr>
          <t xml:space="preserve">
Foot survey</t>
        </r>
      </text>
    </comment>
    <comment ref="O54" authorId="1" shapeId="0" xr:uid="{00000000-0006-0000-0900-00002A000000}">
      <text>
        <r>
          <rPr>
            <b/>
            <sz val="8"/>
            <color indexed="81"/>
            <rFont val="Tahoma"/>
            <family val="2"/>
          </rPr>
          <t>awpiston:</t>
        </r>
        <r>
          <rPr>
            <sz val="8"/>
            <color indexed="81"/>
            <rFont val="Tahoma"/>
            <family val="2"/>
          </rPr>
          <t xml:space="preserve">
Changed from 200.</t>
        </r>
      </text>
    </comment>
    <comment ref="G62" authorId="3" shapeId="0" xr:uid="{00000000-0006-0000-0900-00002B000000}">
      <text>
        <r>
          <rPr>
            <b/>
            <sz val="8"/>
            <color indexed="81"/>
            <rFont val="Tahoma"/>
            <family val="2"/>
          </rPr>
          <t>Piston, Andrew W (DFG):</t>
        </r>
        <r>
          <rPr>
            <sz val="8"/>
            <color indexed="81"/>
            <rFont val="Tahoma"/>
            <family val="2"/>
          </rPr>
          <t xml:space="preserve">
Used foot survey from 1 August 2011.</t>
        </r>
      </text>
    </comment>
    <comment ref="N62" authorId="3" shapeId="0" xr:uid="{00000000-0006-0000-0900-00002C000000}">
      <text>
        <r>
          <rPr>
            <b/>
            <sz val="8"/>
            <color indexed="81"/>
            <rFont val="Tahoma"/>
            <family val="2"/>
          </rPr>
          <t>Piston, Andrew W (DFG):</t>
        </r>
        <r>
          <rPr>
            <sz val="8"/>
            <color indexed="81"/>
            <rFont val="Tahoma"/>
            <family val="2"/>
          </rPr>
          <t xml:space="preserve">
Used foot survey count from 31 August 2011.</t>
        </r>
      </text>
    </comment>
    <comment ref="B63" authorId="1" shapeId="0" xr:uid="{00000000-0006-0000-0900-00002D000000}">
      <text>
        <r>
          <rPr>
            <b/>
            <sz val="8"/>
            <color indexed="81"/>
            <rFont val="Tahoma"/>
            <family val="2"/>
          </rPr>
          <t>awpiston:</t>
        </r>
        <r>
          <rPr>
            <sz val="8"/>
            <color indexed="81"/>
            <rFont val="Tahoma"/>
            <family val="2"/>
          </rPr>
          <t xml:space="preserve">
Did not use large mouth count by SBW on 25 July or 6000 count by JWB on 16 August (foot survey at that time showed there were few chum left in creek).</t>
        </r>
      </text>
    </comment>
    <comment ref="E63" authorId="1" shapeId="0" xr:uid="{00000000-0006-0000-0900-00002E000000}">
      <text>
        <r>
          <rPr>
            <b/>
            <sz val="8"/>
            <color indexed="81"/>
            <rFont val="Tahoma"/>
            <family val="2"/>
          </rPr>
          <t>awpiston:</t>
        </r>
        <r>
          <rPr>
            <sz val="8"/>
            <color indexed="81"/>
            <rFont val="Tahoma"/>
            <family val="2"/>
          </rPr>
          <t xml:space="preserve">
Did not use 45000 count by BLM on 7 August because a week later he only counted 7000 on a helicopter survey of the river.  Aerial count seemed likely far to high.</t>
        </r>
      </text>
    </comment>
    <comment ref="H63" authorId="1" shapeId="0" xr:uid="{00000000-0006-0000-0900-00002F000000}">
      <text>
        <r>
          <rPr>
            <b/>
            <sz val="8"/>
            <color indexed="81"/>
            <rFont val="Tahoma"/>
            <family val="2"/>
          </rPr>
          <t>awpiston:</t>
        </r>
        <r>
          <rPr>
            <sz val="8"/>
            <color indexed="81"/>
            <rFont val="Tahoma"/>
            <family val="2"/>
          </rPr>
          <t xml:space="preserve">
Used the live count by BLM on 7 August, not includiing 20,000 at the mouth that didn't appear to materialize in the stream.  BLM counted only 4500 chum on a helicopter survey a week later.</t>
        </r>
      </text>
    </comment>
    <comment ref="I63" authorId="1" shapeId="0" xr:uid="{00000000-0006-0000-0900-000030000000}">
      <text>
        <r>
          <rPr>
            <b/>
            <sz val="8"/>
            <color indexed="81"/>
            <rFont val="Tahoma"/>
            <family val="2"/>
          </rPr>
          <t>awpiston:</t>
        </r>
        <r>
          <rPr>
            <sz val="8"/>
            <color indexed="81"/>
            <rFont val="Tahoma"/>
            <family val="2"/>
          </rPr>
          <t xml:space="preserve">
Did not use 16 August count by JWB.</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scheinl</author>
    <author>awpiston</author>
    <author>State of Alaska</author>
    <author>Piston, Andrew W (DFG)</author>
  </authors>
  <commentList>
    <comment ref="AM13" authorId="0" shapeId="0" xr:uid="{00000000-0006-0000-0A00-000001000000}">
      <text>
        <r>
          <rPr>
            <b/>
            <sz val="8"/>
            <color indexed="81"/>
            <rFont val="Tahoma"/>
            <family val="2"/>
          </rPr>
          <t>scheinl:</t>
        </r>
        <r>
          <rPr>
            <sz val="8"/>
            <color indexed="81"/>
            <rFont val="Tahoma"/>
            <family val="2"/>
          </rPr>
          <t xml:space="preserve">
Surveyed once a year for 1982-mid 1990s.</t>
        </r>
      </text>
    </comment>
    <comment ref="I14" authorId="1" shapeId="0" xr:uid="{00000000-0006-0000-0A00-000002000000}">
      <text>
        <r>
          <rPr>
            <b/>
            <sz val="8"/>
            <color indexed="81"/>
            <rFont val="Tahoma"/>
            <family val="2"/>
          </rPr>
          <t>awpiston:</t>
        </r>
        <r>
          <rPr>
            <sz val="8"/>
            <color indexed="81"/>
            <rFont val="Tahoma"/>
            <family val="2"/>
          </rPr>
          <t xml:space="preserve">
Foot survey</t>
        </r>
      </text>
    </comment>
    <comment ref="F29" authorId="1" shapeId="0" xr:uid="{00000000-0006-0000-0A00-000003000000}">
      <text>
        <r>
          <rPr>
            <b/>
            <sz val="8"/>
            <color indexed="81"/>
            <rFont val="Tahoma"/>
            <family val="2"/>
          </rPr>
          <t>awpiston:</t>
        </r>
        <r>
          <rPr>
            <sz val="8"/>
            <color indexed="81"/>
            <rFont val="Tahoma"/>
            <family val="2"/>
          </rPr>
          <t xml:space="preserve">
Foot survey</t>
        </r>
      </text>
    </comment>
    <comment ref="F33" authorId="1" shapeId="0" xr:uid="{00000000-0006-0000-0A00-000004000000}">
      <text>
        <r>
          <rPr>
            <b/>
            <sz val="8"/>
            <color indexed="81"/>
            <rFont val="Tahoma"/>
            <family val="2"/>
          </rPr>
          <t>awpiston:</t>
        </r>
        <r>
          <rPr>
            <sz val="8"/>
            <color indexed="81"/>
            <rFont val="Tahoma"/>
            <family val="2"/>
          </rPr>
          <t xml:space="preserve">
Foot Survey</t>
        </r>
      </text>
    </comment>
    <comment ref="I33" authorId="1" shapeId="0" xr:uid="{00000000-0006-0000-0A00-000005000000}">
      <text>
        <r>
          <rPr>
            <b/>
            <sz val="8"/>
            <color indexed="81"/>
            <rFont val="Tahoma"/>
            <family val="2"/>
          </rPr>
          <t>awpiston:</t>
        </r>
        <r>
          <rPr>
            <sz val="8"/>
            <color indexed="81"/>
            <rFont val="Tahoma"/>
            <family val="2"/>
          </rPr>
          <t xml:space="preserve">
</t>
        </r>
      </text>
    </comment>
    <comment ref="F36" authorId="0" shapeId="0" xr:uid="{00000000-0006-0000-0A00-000006000000}">
      <text>
        <r>
          <rPr>
            <b/>
            <sz val="8"/>
            <color indexed="81"/>
            <rFont val="Tahoma"/>
            <family val="2"/>
          </rPr>
          <t>scheinl:</t>
        </r>
        <r>
          <rPr>
            <sz val="8"/>
            <color indexed="81"/>
            <rFont val="Tahoma"/>
            <family val="2"/>
          </rPr>
          <t xml:space="preserve">
Foot survey</t>
        </r>
      </text>
    </comment>
    <comment ref="G36" authorId="0" shapeId="0" xr:uid="{00000000-0006-0000-0A00-000007000000}">
      <text>
        <r>
          <rPr>
            <b/>
            <sz val="8"/>
            <color indexed="81"/>
            <rFont val="Tahoma"/>
            <family val="2"/>
          </rPr>
          <t>scheinl:</t>
        </r>
        <r>
          <rPr>
            <sz val="8"/>
            <color indexed="81"/>
            <rFont val="Tahoma"/>
            <family val="2"/>
          </rPr>
          <t xml:space="preserve">
Aerial on 7/30. Peak foot survey 2,242 on 8/15 - none in original index.</t>
        </r>
      </text>
    </comment>
    <comment ref="G38" authorId="0" shapeId="0" xr:uid="{00000000-0006-0000-0A00-000008000000}">
      <text>
        <r>
          <rPr>
            <b/>
            <sz val="8"/>
            <color indexed="81"/>
            <rFont val="Tahoma"/>
            <family val="2"/>
          </rPr>
          <t>scheinl:</t>
        </r>
        <r>
          <rPr>
            <sz val="8"/>
            <color indexed="81"/>
            <rFont val="Tahoma"/>
            <family val="2"/>
          </rPr>
          <t xml:space="preserve">
Peak aerial on 7/25. Peak foot survey 11,210 on 8/14 - none in original index.</t>
        </r>
      </text>
    </comment>
    <comment ref="F39" authorId="0" shapeId="0" xr:uid="{00000000-0006-0000-0A00-000009000000}">
      <text>
        <r>
          <rPr>
            <b/>
            <sz val="8"/>
            <color indexed="81"/>
            <rFont val="Tahoma"/>
            <family val="2"/>
          </rPr>
          <t>scheinl:</t>
        </r>
        <r>
          <rPr>
            <sz val="8"/>
            <color indexed="81"/>
            <rFont val="Tahoma"/>
            <family val="2"/>
          </rPr>
          <t xml:space="preserve">
Peak aerial survey. Peak foot survey 7500 - none in original index.</t>
        </r>
      </text>
    </comment>
    <comment ref="J40" authorId="0" shapeId="0" xr:uid="{00000000-0006-0000-0A00-00000A000000}">
      <text>
        <r>
          <rPr>
            <b/>
            <sz val="8"/>
            <color indexed="81"/>
            <rFont val="Tahoma"/>
            <family val="2"/>
          </rPr>
          <t>scheinl:</t>
        </r>
        <r>
          <rPr>
            <sz val="8"/>
            <color indexed="81"/>
            <rFont val="Tahoma"/>
            <family val="2"/>
          </rPr>
          <t xml:space="preserve">
Peak aerial on 7/31. Weir count 9,000 - None in original index.</t>
        </r>
      </text>
    </comment>
    <comment ref="F41" authorId="0" shapeId="0" xr:uid="{00000000-0006-0000-0A00-00000B000000}">
      <text>
        <r>
          <rPr>
            <b/>
            <sz val="8"/>
            <color indexed="81"/>
            <rFont val="Tahoma"/>
            <family val="2"/>
          </rPr>
          <t>scheinl:</t>
        </r>
        <r>
          <rPr>
            <sz val="8"/>
            <color indexed="81"/>
            <rFont val="Tahoma"/>
            <family val="2"/>
          </rPr>
          <t xml:space="preserve">
Peak aerial survey. Peak foot survey 6,122 - none in original index.</t>
        </r>
      </text>
    </comment>
    <comment ref="E43" authorId="0" shapeId="0" xr:uid="{00000000-0006-0000-0A00-00000C000000}">
      <text>
        <r>
          <rPr>
            <b/>
            <sz val="8"/>
            <color indexed="81"/>
            <rFont val="Tahoma"/>
            <family val="2"/>
          </rPr>
          <t>scheinl:</t>
        </r>
        <r>
          <rPr>
            <sz val="8"/>
            <color indexed="81"/>
            <rFont val="Tahoma"/>
            <family val="2"/>
          </rPr>
          <t xml:space="preserve">
Original index had peak survey of 100 on 7/14 - too early?</t>
        </r>
      </text>
    </comment>
    <comment ref="F43" authorId="0" shapeId="0" xr:uid="{00000000-0006-0000-0A00-00000D000000}">
      <text>
        <r>
          <rPr>
            <b/>
            <sz val="8"/>
            <color indexed="81"/>
            <rFont val="Tahoma"/>
            <family val="2"/>
          </rPr>
          <t>scheinl:</t>
        </r>
        <r>
          <rPr>
            <sz val="8"/>
            <color indexed="81"/>
            <rFont val="Tahoma"/>
            <family val="2"/>
          </rPr>
          <t xml:space="preserve">
Peak foot survey 10,000.
</t>
        </r>
      </text>
    </comment>
    <comment ref="E44" authorId="0" shapeId="0" xr:uid="{00000000-0006-0000-0A00-00000E000000}">
      <text>
        <r>
          <rPr>
            <b/>
            <sz val="8"/>
            <color indexed="81"/>
            <rFont val="Tahoma"/>
            <family val="2"/>
          </rPr>
          <t>scheinl:</t>
        </r>
        <r>
          <rPr>
            <sz val="8"/>
            <color indexed="81"/>
            <rFont val="Tahoma"/>
            <family val="2"/>
          </rPr>
          <t xml:space="preserve">
Original index had peak survey of 50 on 7/12 - too early?</t>
        </r>
      </text>
    </comment>
    <comment ref="F44" authorId="1" shapeId="0" xr:uid="{00000000-0006-0000-0A00-00000F000000}">
      <text>
        <r>
          <rPr>
            <b/>
            <sz val="8"/>
            <color indexed="81"/>
            <rFont val="Tahoma"/>
            <family val="2"/>
          </rPr>
          <t>awpiston:</t>
        </r>
        <r>
          <rPr>
            <sz val="8"/>
            <color indexed="81"/>
            <rFont val="Tahoma"/>
            <family val="2"/>
          </rPr>
          <t xml:space="preserve">
Foot survey</t>
        </r>
      </text>
    </comment>
    <comment ref="E45" authorId="0" shapeId="0" xr:uid="{00000000-0006-0000-0A00-000010000000}">
      <text>
        <r>
          <rPr>
            <b/>
            <sz val="8"/>
            <color indexed="81"/>
            <rFont val="Tahoma"/>
            <family val="2"/>
          </rPr>
          <t>scheinl:</t>
        </r>
        <r>
          <rPr>
            <sz val="8"/>
            <color indexed="81"/>
            <rFont val="Tahoma"/>
            <family val="2"/>
          </rPr>
          <t xml:space="preserve">
Original index had peak survey of 200 on 7/15 - too early?</t>
        </r>
      </text>
    </comment>
    <comment ref="F45" authorId="0" shapeId="0" xr:uid="{00000000-0006-0000-0A00-000011000000}">
      <text>
        <r>
          <rPr>
            <b/>
            <sz val="8"/>
            <color indexed="81"/>
            <rFont val="Tahoma"/>
            <family val="2"/>
          </rPr>
          <t>scheinl:</t>
        </r>
        <r>
          <rPr>
            <sz val="8"/>
            <color indexed="81"/>
            <rFont val="Tahoma"/>
            <family val="2"/>
          </rPr>
          <t xml:space="preserve">
Peak aerial.  Peak foot survey 12,282 - none in original index.</t>
        </r>
      </text>
    </comment>
    <comment ref="J51" authorId="0" shapeId="0" xr:uid="{00000000-0006-0000-0A00-000012000000}">
      <text>
        <r>
          <rPr>
            <b/>
            <sz val="8"/>
            <color indexed="81"/>
            <rFont val="Tahoma"/>
            <family val="2"/>
          </rPr>
          <t>scheinl:</t>
        </r>
        <r>
          <rPr>
            <sz val="8"/>
            <color indexed="81"/>
            <rFont val="Tahoma"/>
            <family val="2"/>
          </rPr>
          <t xml:space="preserve">
Original index had aerial 1,000 on 7/15 - Too early?  </t>
        </r>
      </text>
    </comment>
    <comment ref="D57" authorId="2" shapeId="0" xr:uid="{00000000-0006-0000-0A00-000013000000}">
      <text>
        <r>
          <rPr>
            <b/>
            <sz val="8"/>
            <color indexed="81"/>
            <rFont val="Tahoma"/>
            <family val="2"/>
          </rPr>
          <t>State of Alaska:</t>
        </r>
        <r>
          <rPr>
            <sz val="8"/>
            <color indexed="81"/>
            <rFont val="Tahoma"/>
            <family val="2"/>
          </rPr>
          <t xml:space="preserve">
7/14/03 survey</t>
        </r>
      </text>
    </comment>
    <comment ref="I57" authorId="1" shapeId="0" xr:uid="{00000000-0006-0000-0A00-000014000000}">
      <text>
        <r>
          <rPr>
            <b/>
            <sz val="8"/>
            <color indexed="81"/>
            <rFont val="Tahoma"/>
            <family val="2"/>
          </rPr>
          <t>awpiston:</t>
        </r>
        <r>
          <rPr>
            <sz val="8"/>
            <color indexed="81"/>
            <rFont val="Tahoma"/>
            <family val="2"/>
          </rPr>
          <t xml:space="preserve">
Changed from 200.</t>
        </r>
      </text>
    </comment>
    <comment ref="F65" authorId="3" shapeId="0" xr:uid="{00000000-0006-0000-0A00-000015000000}">
      <text>
        <r>
          <rPr>
            <b/>
            <sz val="8"/>
            <color indexed="81"/>
            <rFont val="Tahoma"/>
            <family val="2"/>
          </rPr>
          <t>Piston, Andrew W (DFG):</t>
        </r>
        <r>
          <rPr>
            <sz val="8"/>
            <color indexed="81"/>
            <rFont val="Tahoma"/>
            <family val="2"/>
          </rPr>
          <t xml:space="preserve">
Used foot survey from 1 August 2011.</t>
        </r>
      </text>
    </comment>
    <comment ref="B66" authorId="1" shapeId="0" xr:uid="{00000000-0006-0000-0A00-000016000000}">
      <text>
        <r>
          <rPr>
            <b/>
            <sz val="8"/>
            <color indexed="81"/>
            <rFont val="Tahoma"/>
            <family val="2"/>
          </rPr>
          <t>awpiston:</t>
        </r>
        <r>
          <rPr>
            <sz val="8"/>
            <color indexed="81"/>
            <rFont val="Tahoma"/>
            <family val="2"/>
          </rPr>
          <t xml:space="preserve">
Did not use large mouth count by SBW on 25 July or 6000 count by JWB on 16 August (foot survey at that time showed there were few chum left in creek).</t>
        </r>
      </text>
    </comment>
    <comment ref="D66" authorId="1" shapeId="0" xr:uid="{00000000-0006-0000-0A00-000017000000}">
      <text>
        <r>
          <rPr>
            <b/>
            <sz val="8"/>
            <color indexed="81"/>
            <rFont val="Tahoma"/>
            <family val="2"/>
          </rPr>
          <t>awpiston:</t>
        </r>
        <r>
          <rPr>
            <sz val="8"/>
            <color indexed="81"/>
            <rFont val="Tahoma"/>
            <family val="2"/>
          </rPr>
          <t xml:space="preserve">
Did not use 45000 count by BLM on 7 August because a week later he only counted 7000 on a helicopter survey of the river.  Aerial count seemed likely far to high.</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awpiston</author>
    <author>scheinl</author>
    <author>State of Alaska</author>
    <author>Piston, Andrew W (DFG)</author>
  </authors>
  <commentList>
    <comment ref="D13" authorId="0" shapeId="0" xr:uid="{00000000-0006-0000-0B00-000001000000}">
      <text>
        <r>
          <rPr>
            <b/>
            <sz val="8"/>
            <color indexed="81"/>
            <rFont val="Tahoma"/>
            <family val="2"/>
          </rPr>
          <t>awpiston:</t>
        </r>
        <r>
          <rPr>
            <sz val="8"/>
            <color indexed="81"/>
            <rFont val="Tahoma"/>
            <family val="2"/>
          </rPr>
          <t xml:space="preserve">
In 2013 we added in dead counts to the index counts for Fish Creek so it would match other streams.</t>
        </r>
      </text>
    </comment>
    <comment ref="AR13" authorId="1" shapeId="0" xr:uid="{00000000-0006-0000-0B00-000002000000}">
      <text>
        <r>
          <rPr>
            <b/>
            <sz val="8"/>
            <color indexed="81"/>
            <rFont val="Tahoma"/>
            <family val="2"/>
          </rPr>
          <t>scheinl:</t>
        </r>
        <r>
          <rPr>
            <sz val="8"/>
            <color indexed="81"/>
            <rFont val="Tahoma"/>
            <family val="2"/>
          </rPr>
          <t xml:space="preserve">
Surveyed once a year for 1982-mid 1990s.</t>
        </r>
      </text>
    </comment>
    <comment ref="O14" authorId="0" shapeId="0" xr:uid="{00000000-0006-0000-0B00-000003000000}">
      <text>
        <r>
          <rPr>
            <b/>
            <sz val="8"/>
            <color indexed="81"/>
            <rFont val="Tahoma"/>
            <family val="2"/>
          </rPr>
          <t>awpiston:</t>
        </r>
        <r>
          <rPr>
            <sz val="8"/>
            <color indexed="81"/>
            <rFont val="Tahoma"/>
            <family val="2"/>
          </rPr>
          <t xml:space="preserve">
Foot survey</t>
        </r>
      </text>
    </comment>
    <comment ref="N17" authorId="0" shapeId="0" xr:uid="{00000000-0006-0000-0B00-000004000000}">
      <text>
        <r>
          <rPr>
            <b/>
            <sz val="8"/>
            <color indexed="81"/>
            <rFont val="Tahoma"/>
            <family val="2"/>
          </rPr>
          <t>awpiston:</t>
        </r>
        <r>
          <rPr>
            <sz val="8"/>
            <color indexed="81"/>
            <rFont val="Tahoma"/>
            <family val="2"/>
          </rPr>
          <t xml:space="preserve">
Foot survey</t>
        </r>
      </text>
    </comment>
    <comment ref="N20" authorId="0" shapeId="0" xr:uid="{00000000-0006-0000-0B00-000005000000}">
      <text>
        <r>
          <rPr>
            <b/>
            <sz val="8"/>
            <color indexed="81"/>
            <rFont val="Tahoma"/>
            <family val="2"/>
          </rPr>
          <t>awpiston:</t>
        </r>
        <r>
          <rPr>
            <sz val="8"/>
            <color indexed="81"/>
            <rFont val="Tahoma"/>
            <family val="2"/>
          </rPr>
          <t xml:space="preserve">
Foot survey</t>
        </r>
      </text>
    </comment>
    <comment ref="N21" authorId="0" shapeId="0" xr:uid="{00000000-0006-0000-0B00-000006000000}">
      <text>
        <r>
          <rPr>
            <b/>
            <sz val="8"/>
            <color indexed="81"/>
            <rFont val="Tahoma"/>
            <family val="2"/>
          </rPr>
          <t>awpiston:</t>
        </r>
        <r>
          <rPr>
            <sz val="8"/>
            <color indexed="81"/>
            <rFont val="Tahoma"/>
            <family val="2"/>
          </rPr>
          <t xml:space="preserve">
Foot survey</t>
        </r>
      </text>
    </comment>
    <comment ref="N26" authorId="0" shapeId="0" xr:uid="{00000000-0006-0000-0B00-000007000000}">
      <text>
        <r>
          <rPr>
            <b/>
            <sz val="8"/>
            <color indexed="81"/>
            <rFont val="Tahoma"/>
            <family val="2"/>
          </rPr>
          <t>awpiston:</t>
        </r>
        <r>
          <rPr>
            <sz val="8"/>
            <color indexed="81"/>
            <rFont val="Tahoma"/>
            <family val="2"/>
          </rPr>
          <t xml:space="preserve">
Foot survey</t>
        </r>
      </text>
    </comment>
    <comment ref="N28" authorId="0" shapeId="0" xr:uid="{00000000-0006-0000-0B00-000008000000}">
      <text>
        <r>
          <rPr>
            <b/>
            <sz val="8"/>
            <color indexed="81"/>
            <rFont val="Tahoma"/>
            <family val="2"/>
          </rPr>
          <t>awpiston:</t>
        </r>
        <r>
          <rPr>
            <sz val="8"/>
            <color indexed="81"/>
            <rFont val="Tahoma"/>
            <family val="2"/>
          </rPr>
          <t xml:space="preserve">
Foot survey</t>
        </r>
      </text>
    </comment>
    <comment ref="G29" authorId="0" shapeId="0" xr:uid="{00000000-0006-0000-0B00-000009000000}">
      <text>
        <r>
          <rPr>
            <b/>
            <sz val="8"/>
            <color indexed="81"/>
            <rFont val="Tahoma"/>
            <family val="2"/>
          </rPr>
          <t>awpiston:</t>
        </r>
        <r>
          <rPr>
            <sz val="8"/>
            <color indexed="81"/>
            <rFont val="Tahoma"/>
            <family val="2"/>
          </rPr>
          <t xml:space="preserve">
Foot survey</t>
        </r>
      </text>
    </comment>
    <comment ref="G33" authorId="0" shapeId="0" xr:uid="{00000000-0006-0000-0B00-00000A000000}">
      <text>
        <r>
          <rPr>
            <b/>
            <sz val="8"/>
            <color indexed="81"/>
            <rFont val="Tahoma"/>
            <family val="2"/>
          </rPr>
          <t>awpiston:</t>
        </r>
        <r>
          <rPr>
            <sz val="8"/>
            <color indexed="81"/>
            <rFont val="Tahoma"/>
            <family val="2"/>
          </rPr>
          <t xml:space="preserve">
Foot Survey</t>
        </r>
      </text>
    </comment>
    <comment ref="N33" authorId="0" shapeId="0" xr:uid="{00000000-0006-0000-0B00-00000B000000}">
      <text>
        <r>
          <rPr>
            <b/>
            <sz val="8"/>
            <color indexed="81"/>
            <rFont val="Tahoma"/>
            <family val="2"/>
          </rPr>
          <t>awpiston:</t>
        </r>
        <r>
          <rPr>
            <sz val="8"/>
            <color indexed="81"/>
            <rFont val="Tahoma"/>
            <family val="2"/>
          </rPr>
          <t xml:space="preserve">
Foot survey</t>
        </r>
      </text>
    </comment>
    <comment ref="O33" authorId="0" shapeId="0" xr:uid="{00000000-0006-0000-0B00-00000C000000}">
      <text>
        <r>
          <rPr>
            <b/>
            <sz val="8"/>
            <color indexed="81"/>
            <rFont val="Tahoma"/>
            <family val="2"/>
          </rPr>
          <t>awpiston:</t>
        </r>
        <r>
          <rPr>
            <sz val="8"/>
            <color indexed="81"/>
            <rFont val="Tahoma"/>
            <family val="2"/>
          </rPr>
          <t xml:space="preserve">
</t>
        </r>
      </text>
    </comment>
    <comment ref="N35" authorId="0" shapeId="0" xr:uid="{00000000-0006-0000-0B00-00000D000000}">
      <text>
        <r>
          <rPr>
            <b/>
            <sz val="8"/>
            <color indexed="81"/>
            <rFont val="Tahoma"/>
            <family val="2"/>
          </rPr>
          <t>awpiston:</t>
        </r>
        <r>
          <rPr>
            <sz val="8"/>
            <color indexed="81"/>
            <rFont val="Tahoma"/>
            <family val="2"/>
          </rPr>
          <t xml:space="preserve">
Foot survey</t>
        </r>
      </text>
    </comment>
    <comment ref="G36" authorId="1" shapeId="0" xr:uid="{00000000-0006-0000-0B00-00000E000000}">
      <text>
        <r>
          <rPr>
            <b/>
            <sz val="8"/>
            <color indexed="81"/>
            <rFont val="Tahoma"/>
            <family val="2"/>
          </rPr>
          <t>scheinl:</t>
        </r>
        <r>
          <rPr>
            <sz val="8"/>
            <color indexed="81"/>
            <rFont val="Tahoma"/>
            <family val="2"/>
          </rPr>
          <t xml:space="preserve">
Foot survey</t>
        </r>
      </text>
    </comment>
    <comment ref="I36" authorId="1" shapeId="0" xr:uid="{00000000-0006-0000-0B00-00000F000000}">
      <text>
        <r>
          <rPr>
            <b/>
            <sz val="8"/>
            <color indexed="81"/>
            <rFont val="Tahoma"/>
            <family val="2"/>
          </rPr>
          <t>scheinl:</t>
        </r>
        <r>
          <rPr>
            <sz val="8"/>
            <color indexed="81"/>
            <rFont val="Tahoma"/>
            <family val="2"/>
          </rPr>
          <t xml:space="preserve">
Aerial survey 7/16 - none in original index.</t>
        </r>
      </text>
    </comment>
    <comment ref="J36" authorId="1" shapeId="0" xr:uid="{00000000-0006-0000-0B00-000010000000}">
      <text>
        <r>
          <rPr>
            <b/>
            <sz val="8"/>
            <color indexed="81"/>
            <rFont val="Tahoma"/>
            <family val="2"/>
          </rPr>
          <t>scheinl:</t>
        </r>
        <r>
          <rPr>
            <sz val="8"/>
            <color indexed="81"/>
            <rFont val="Tahoma"/>
            <family val="2"/>
          </rPr>
          <t xml:space="preserve">
Aerial on 7/30. Peak foot survey 2,242 on 8/15 - none in original index.</t>
        </r>
      </text>
    </comment>
    <comment ref="N36" authorId="0" shapeId="0" xr:uid="{00000000-0006-0000-0B00-000011000000}">
      <text>
        <r>
          <rPr>
            <b/>
            <sz val="8"/>
            <color indexed="81"/>
            <rFont val="Tahoma"/>
            <family val="2"/>
          </rPr>
          <t>awpiston:</t>
        </r>
        <r>
          <rPr>
            <sz val="8"/>
            <color indexed="81"/>
            <rFont val="Tahoma"/>
            <family val="2"/>
          </rPr>
          <t xml:space="preserve">
Foot survey</t>
        </r>
      </text>
    </comment>
    <comment ref="N37" authorId="0" shapeId="0" xr:uid="{00000000-0006-0000-0B00-000012000000}">
      <text>
        <r>
          <rPr>
            <b/>
            <sz val="8"/>
            <color indexed="81"/>
            <rFont val="Tahoma"/>
            <family val="2"/>
          </rPr>
          <t>awpiston:</t>
        </r>
        <r>
          <rPr>
            <sz val="8"/>
            <color indexed="81"/>
            <rFont val="Tahoma"/>
            <family val="2"/>
          </rPr>
          <t xml:space="preserve">
foot survey</t>
        </r>
      </text>
    </comment>
    <comment ref="J38" authorId="1" shapeId="0" xr:uid="{00000000-0006-0000-0B00-000013000000}">
      <text>
        <r>
          <rPr>
            <b/>
            <sz val="8"/>
            <color indexed="81"/>
            <rFont val="Tahoma"/>
            <family val="2"/>
          </rPr>
          <t>scheinl:</t>
        </r>
        <r>
          <rPr>
            <sz val="8"/>
            <color indexed="81"/>
            <rFont val="Tahoma"/>
            <family val="2"/>
          </rPr>
          <t xml:space="preserve">
Peak aerial on 7/25. Peak foot survey 11,210 on 8/14 - none in original index.</t>
        </r>
      </text>
    </comment>
    <comment ref="G39" authorId="1" shapeId="0" xr:uid="{00000000-0006-0000-0B00-000014000000}">
      <text>
        <r>
          <rPr>
            <b/>
            <sz val="8"/>
            <color indexed="81"/>
            <rFont val="Tahoma"/>
            <family val="2"/>
          </rPr>
          <t>scheinl:</t>
        </r>
        <r>
          <rPr>
            <sz val="8"/>
            <color indexed="81"/>
            <rFont val="Tahoma"/>
            <family val="2"/>
          </rPr>
          <t xml:space="preserve">
Peak aerial survey. Peak foot survey 7500 - none in original index.</t>
        </r>
      </text>
    </comment>
    <comment ref="N39" authorId="0" shapeId="0" xr:uid="{00000000-0006-0000-0B00-000015000000}">
      <text>
        <r>
          <rPr>
            <b/>
            <sz val="8"/>
            <color indexed="81"/>
            <rFont val="Tahoma"/>
            <family val="2"/>
          </rPr>
          <t>awpiston:</t>
        </r>
        <r>
          <rPr>
            <sz val="8"/>
            <color indexed="81"/>
            <rFont val="Tahoma"/>
            <family val="2"/>
          </rPr>
          <t xml:space="preserve">
foot survey</t>
        </r>
      </text>
    </comment>
    <comment ref="P40" authorId="1" shapeId="0" xr:uid="{00000000-0006-0000-0B00-000016000000}">
      <text>
        <r>
          <rPr>
            <b/>
            <sz val="8"/>
            <color indexed="81"/>
            <rFont val="Tahoma"/>
            <family val="2"/>
          </rPr>
          <t>scheinl:</t>
        </r>
        <r>
          <rPr>
            <sz val="8"/>
            <color indexed="81"/>
            <rFont val="Tahoma"/>
            <family val="2"/>
          </rPr>
          <t xml:space="preserve">
Peak aerial on 7/31. Weir count 9,000 - None in original index.</t>
        </r>
      </text>
    </comment>
    <comment ref="G41" authorId="1" shapeId="0" xr:uid="{00000000-0006-0000-0B00-000017000000}">
      <text>
        <r>
          <rPr>
            <b/>
            <sz val="8"/>
            <color indexed="81"/>
            <rFont val="Tahoma"/>
            <family val="2"/>
          </rPr>
          <t>scheinl:</t>
        </r>
        <r>
          <rPr>
            <sz val="8"/>
            <color indexed="81"/>
            <rFont val="Tahoma"/>
            <family val="2"/>
          </rPr>
          <t xml:space="preserve">
Peak aerial survey. Peak foot survey 6,122 - none in original index.</t>
        </r>
      </text>
    </comment>
    <comment ref="I42" authorId="1" shapeId="0" xr:uid="{00000000-0006-0000-0B00-000018000000}">
      <text>
        <r>
          <rPr>
            <b/>
            <sz val="8"/>
            <color indexed="81"/>
            <rFont val="Tahoma"/>
            <family val="2"/>
          </rPr>
          <t>scheinl:</t>
        </r>
        <r>
          <rPr>
            <sz val="8"/>
            <color indexed="81"/>
            <rFont val="Tahoma"/>
            <family val="2"/>
          </rPr>
          <t xml:space="preserve">
Nothing listed in original index.</t>
        </r>
      </text>
    </comment>
    <comment ref="F43" authorId="1" shapeId="0" xr:uid="{00000000-0006-0000-0B00-000019000000}">
      <text>
        <r>
          <rPr>
            <b/>
            <sz val="8"/>
            <color indexed="81"/>
            <rFont val="Tahoma"/>
            <family val="2"/>
          </rPr>
          <t>scheinl:</t>
        </r>
        <r>
          <rPr>
            <sz val="8"/>
            <color indexed="81"/>
            <rFont val="Tahoma"/>
            <family val="2"/>
          </rPr>
          <t xml:space="preserve">
Original index had peak survey of 100 on 7/14 - too early?</t>
        </r>
      </text>
    </comment>
    <comment ref="G43" authorId="1" shapeId="0" xr:uid="{00000000-0006-0000-0B00-00001A000000}">
      <text>
        <r>
          <rPr>
            <b/>
            <sz val="8"/>
            <color indexed="81"/>
            <rFont val="Tahoma"/>
            <family val="2"/>
          </rPr>
          <t>scheinl:</t>
        </r>
        <r>
          <rPr>
            <sz val="8"/>
            <color indexed="81"/>
            <rFont val="Tahoma"/>
            <family val="2"/>
          </rPr>
          <t xml:space="preserve">
Peak foot survey 10,000.
</t>
        </r>
      </text>
    </comment>
    <comment ref="F44" authorId="1" shapeId="0" xr:uid="{00000000-0006-0000-0B00-00001B000000}">
      <text>
        <r>
          <rPr>
            <b/>
            <sz val="8"/>
            <color indexed="81"/>
            <rFont val="Tahoma"/>
            <family val="2"/>
          </rPr>
          <t>scheinl:</t>
        </r>
        <r>
          <rPr>
            <sz val="8"/>
            <color indexed="81"/>
            <rFont val="Tahoma"/>
            <family val="2"/>
          </rPr>
          <t xml:space="preserve">
Original index had peak survey of 50 on 7/12 - too early?</t>
        </r>
      </text>
    </comment>
    <comment ref="G44" authorId="0" shapeId="0" xr:uid="{00000000-0006-0000-0B00-00001C000000}">
      <text>
        <r>
          <rPr>
            <b/>
            <sz val="8"/>
            <color indexed="81"/>
            <rFont val="Tahoma"/>
            <family val="2"/>
          </rPr>
          <t>awpiston:</t>
        </r>
        <r>
          <rPr>
            <sz val="8"/>
            <color indexed="81"/>
            <rFont val="Tahoma"/>
            <family val="2"/>
          </rPr>
          <t xml:space="preserve">
Foot survey</t>
        </r>
      </text>
    </comment>
    <comment ref="F45" authorId="1" shapeId="0" xr:uid="{00000000-0006-0000-0B00-00001D000000}">
      <text>
        <r>
          <rPr>
            <b/>
            <sz val="8"/>
            <color indexed="81"/>
            <rFont val="Tahoma"/>
            <family val="2"/>
          </rPr>
          <t>scheinl:</t>
        </r>
        <r>
          <rPr>
            <sz val="8"/>
            <color indexed="81"/>
            <rFont val="Tahoma"/>
            <family val="2"/>
          </rPr>
          <t xml:space="preserve">
Original index had peak survey of 200 on 7/15 - too early?</t>
        </r>
      </text>
    </comment>
    <comment ref="G45" authorId="1" shapeId="0" xr:uid="{00000000-0006-0000-0B00-00001E000000}">
      <text>
        <r>
          <rPr>
            <b/>
            <sz val="8"/>
            <color indexed="81"/>
            <rFont val="Tahoma"/>
            <family val="2"/>
          </rPr>
          <t>scheinl:</t>
        </r>
        <r>
          <rPr>
            <sz val="8"/>
            <color indexed="81"/>
            <rFont val="Tahoma"/>
            <family val="2"/>
          </rPr>
          <t xml:space="preserve">
Peak aerial.  Peak foot survey 12,282 - none in original index.</t>
        </r>
      </text>
    </comment>
    <comment ref="I46" authorId="1" shapeId="0" xr:uid="{00000000-0006-0000-0B00-00001F000000}">
      <text>
        <r>
          <rPr>
            <b/>
            <sz val="8"/>
            <color indexed="81"/>
            <rFont val="Tahoma"/>
            <family val="2"/>
          </rPr>
          <t>scheinl:</t>
        </r>
        <r>
          <rPr>
            <sz val="8"/>
            <color indexed="81"/>
            <rFont val="Tahoma"/>
            <family val="2"/>
          </rPr>
          <t xml:space="preserve">
Not in original index.</t>
        </r>
      </text>
    </comment>
    <comment ref="N46" authorId="0" shapeId="0" xr:uid="{00000000-0006-0000-0B00-000020000000}">
      <text>
        <r>
          <rPr>
            <b/>
            <sz val="8"/>
            <color indexed="81"/>
            <rFont val="Tahoma"/>
            <family val="2"/>
          </rPr>
          <t>awpiston:</t>
        </r>
        <r>
          <rPr>
            <sz val="8"/>
            <color indexed="81"/>
            <rFont val="Tahoma"/>
            <family val="2"/>
          </rPr>
          <t xml:space="preserve">
Foot survey</t>
        </r>
      </text>
    </comment>
    <comment ref="I47" authorId="1" shapeId="0" xr:uid="{00000000-0006-0000-0B00-000021000000}">
      <text>
        <r>
          <rPr>
            <b/>
            <sz val="8"/>
            <color indexed="81"/>
            <rFont val="Tahoma"/>
            <family val="2"/>
          </rPr>
          <t>scheinl:</t>
        </r>
        <r>
          <rPr>
            <sz val="8"/>
            <color indexed="81"/>
            <rFont val="Tahoma"/>
            <family val="2"/>
          </rPr>
          <t xml:space="preserve">
Not in original index.</t>
        </r>
      </text>
    </comment>
    <comment ref="M48" authorId="0" shapeId="0" xr:uid="{00000000-0006-0000-0B00-000022000000}">
      <text>
        <r>
          <rPr>
            <b/>
            <sz val="8"/>
            <color indexed="81"/>
            <rFont val="Tahoma"/>
            <family val="2"/>
          </rPr>
          <t>awpiston:</t>
        </r>
        <r>
          <rPr>
            <sz val="8"/>
            <color indexed="81"/>
            <rFont val="Tahoma"/>
            <family val="2"/>
          </rPr>
          <t xml:space="preserve">
Foot survey</t>
        </r>
      </text>
    </comment>
    <comment ref="M49" authorId="0" shapeId="0" xr:uid="{00000000-0006-0000-0B00-000023000000}">
      <text>
        <r>
          <rPr>
            <b/>
            <sz val="8"/>
            <color indexed="81"/>
            <rFont val="Tahoma"/>
            <family val="2"/>
          </rPr>
          <t>awpiston:</t>
        </r>
        <r>
          <rPr>
            <sz val="8"/>
            <color indexed="81"/>
            <rFont val="Tahoma"/>
            <family val="2"/>
          </rPr>
          <t xml:space="preserve">
Foot survey</t>
        </r>
      </text>
    </comment>
    <comment ref="N49" authorId="0" shapeId="0" xr:uid="{00000000-0006-0000-0B00-000024000000}">
      <text>
        <r>
          <rPr>
            <b/>
            <sz val="8"/>
            <color indexed="81"/>
            <rFont val="Tahoma"/>
            <family val="2"/>
          </rPr>
          <t>awpiston:</t>
        </r>
        <r>
          <rPr>
            <sz val="8"/>
            <color indexed="81"/>
            <rFont val="Tahoma"/>
            <family val="2"/>
          </rPr>
          <t xml:space="preserve">
foot survey</t>
        </r>
      </text>
    </comment>
    <comment ref="M50" authorId="0" shapeId="0" xr:uid="{00000000-0006-0000-0B00-000025000000}">
      <text>
        <r>
          <rPr>
            <b/>
            <sz val="8"/>
            <color indexed="81"/>
            <rFont val="Tahoma"/>
            <family val="2"/>
          </rPr>
          <t>awpiston:</t>
        </r>
        <r>
          <rPr>
            <sz val="8"/>
            <color indexed="81"/>
            <rFont val="Tahoma"/>
            <family val="2"/>
          </rPr>
          <t xml:space="preserve">
Foot survey</t>
        </r>
      </text>
    </comment>
    <comment ref="I51" authorId="1" shapeId="0" xr:uid="{00000000-0006-0000-0B00-000026000000}">
      <text>
        <r>
          <rPr>
            <b/>
            <sz val="8"/>
            <color indexed="81"/>
            <rFont val="Tahoma"/>
            <family val="2"/>
          </rPr>
          <t>scheinl:</t>
        </r>
        <r>
          <rPr>
            <sz val="8"/>
            <color indexed="81"/>
            <rFont val="Tahoma"/>
            <family val="2"/>
          </rPr>
          <t xml:space="preserve">
Helicopter survey in October 2,000.</t>
        </r>
      </text>
    </comment>
    <comment ref="P51" authorId="1" shapeId="0" xr:uid="{00000000-0006-0000-0B00-000027000000}">
      <text>
        <r>
          <rPr>
            <b/>
            <sz val="8"/>
            <color indexed="81"/>
            <rFont val="Tahoma"/>
            <family val="2"/>
          </rPr>
          <t>scheinl:</t>
        </r>
        <r>
          <rPr>
            <sz val="8"/>
            <color indexed="81"/>
            <rFont val="Tahoma"/>
            <family val="2"/>
          </rPr>
          <t xml:space="preserve">
Original index had aerial 1,000 on 7/15 - Too early?  </t>
        </r>
      </text>
    </comment>
    <comment ref="I52" authorId="1" shapeId="0" xr:uid="{00000000-0006-0000-0B00-000028000000}">
      <text>
        <r>
          <rPr>
            <b/>
            <sz val="8"/>
            <color indexed="81"/>
            <rFont val="Tahoma"/>
            <family val="2"/>
          </rPr>
          <t>scheinl:</t>
        </r>
        <r>
          <rPr>
            <sz val="8"/>
            <color indexed="81"/>
            <rFont val="Tahoma"/>
            <family val="2"/>
          </rPr>
          <t xml:space="preserve">
Helicopter survey in October 37,000.</t>
        </r>
      </text>
    </comment>
    <comment ref="E57" authorId="2" shapeId="0" xr:uid="{00000000-0006-0000-0B00-000029000000}">
      <text>
        <r>
          <rPr>
            <b/>
            <sz val="8"/>
            <color indexed="81"/>
            <rFont val="Tahoma"/>
            <family val="2"/>
          </rPr>
          <t>State of Alaska:</t>
        </r>
        <r>
          <rPr>
            <sz val="8"/>
            <color indexed="81"/>
            <rFont val="Tahoma"/>
            <family val="2"/>
          </rPr>
          <t xml:space="preserve">
7/14/03 survey</t>
        </r>
      </text>
    </comment>
    <comment ref="M57" authorId="0" shapeId="0" xr:uid="{00000000-0006-0000-0B00-00002A000000}">
      <text>
        <r>
          <rPr>
            <b/>
            <sz val="8"/>
            <color indexed="81"/>
            <rFont val="Tahoma"/>
            <family val="2"/>
          </rPr>
          <t>awpiston:</t>
        </r>
        <r>
          <rPr>
            <sz val="8"/>
            <color indexed="81"/>
            <rFont val="Tahoma"/>
            <family val="2"/>
          </rPr>
          <t xml:space="preserve">
Foot survey</t>
        </r>
      </text>
    </comment>
    <comment ref="O57" authorId="0" shapeId="0" xr:uid="{00000000-0006-0000-0B00-00002B000000}">
      <text>
        <r>
          <rPr>
            <b/>
            <sz val="8"/>
            <color indexed="81"/>
            <rFont val="Tahoma"/>
            <family val="2"/>
          </rPr>
          <t>awpiston:</t>
        </r>
        <r>
          <rPr>
            <sz val="8"/>
            <color indexed="81"/>
            <rFont val="Tahoma"/>
            <family val="2"/>
          </rPr>
          <t xml:space="preserve">
Changed from 200.</t>
        </r>
      </text>
    </comment>
    <comment ref="G65" authorId="3" shapeId="0" xr:uid="{00000000-0006-0000-0B00-00002C000000}">
      <text>
        <r>
          <rPr>
            <b/>
            <sz val="8"/>
            <color indexed="81"/>
            <rFont val="Tahoma"/>
            <family val="2"/>
          </rPr>
          <t>Piston, Andrew W (DFG):</t>
        </r>
        <r>
          <rPr>
            <sz val="8"/>
            <color indexed="81"/>
            <rFont val="Tahoma"/>
            <family val="2"/>
          </rPr>
          <t xml:space="preserve">
Used foot survey from 1 August 2011.</t>
        </r>
      </text>
    </comment>
    <comment ref="N65" authorId="3" shapeId="0" xr:uid="{00000000-0006-0000-0B00-00002D000000}">
      <text>
        <r>
          <rPr>
            <b/>
            <sz val="8"/>
            <color indexed="81"/>
            <rFont val="Tahoma"/>
            <family val="2"/>
          </rPr>
          <t>Piston, Andrew W (DFG):</t>
        </r>
        <r>
          <rPr>
            <sz val="8"/>
            <color indexed="81"/>
            <rFont val="Tahoma"/>
            <family val="2"/>
          </rPr>
          <t xml:space="preserve">
Used foot survey count from 31 August 2011.</t>
        </r>
      </text>
    </comment>
    <comment ref="B66" authorId="0" shapeId="0" xr:uid="{00000000-0006-0000-0B00-00002E000000}">
      <text>
        <r>
          <rPr>
            <b/>
            <sz val="8"/>
            <color indexed="81"/>
            <rFont val="Tahoma"/>
            <family val="2"/>
          </rPr>
          <t>awpiston:</t>
        </r>
        <r>
          <rPr>
            <sz val="8"/>
            <color indexed="81"/>
            <rFont val="Tahoma"/>
            <family val="2"/>
          </rPr>
          <t xml:space="preserve">
Did not use large mouth count by SBW on 25 July or 6000 count by JWB on 16 August (foot survey at that time showed there were few chum left in creek).</t>
        </r>
      </text>
    </comment>
    <comment ref="E66" authorId="0" shapeId="0" xr:uid="{00000000-0006-0000-0B00-00002F000000}">
      <text>
        <r>
          <rPr>
            <b/>
            <sz val="8"/>
            <color indexed="81"/>
            <rFont val="Tahoma"/>
            <family val="2"/>
          </rPr>
          <t>awpiston:</t>
        </r>
        <r>
          <rPr>
            <sz val="8"/>
            <color indexed="81"/>
            <rFont val="Tahoma"/>
            <family val="2"/>
          </rPr>
          <t xml:space="preserve">
Did not use 45000 count by BLM on 7 August because a week later he only counted 7000 on a helicopter survey of the river.  Aerial count seemed likely far to high.</t>
        </r>
      </text>
    </comment>
    <comment ref="H66" authorId="0" shapeId="0" xr:uid="{00000000-0006-0000-0B00-000030000000}">
      <text>
        <r>
          <rPr>
            <b/>
            <sz val="8"/>
            <color indexed="81"/>
            <rFont val="Tahoma"/>
            <family val="2"/>
          </rPr>
          <t>awpiston:</t>
        </r>
        <r>
          <rPr>
            <sz val="8"/>
            <color indexed="81"/>
            <rFont val="Tahoma"/>
            <family val="2"/>
          </rPr>
          <t xml:space="preserve">
Used the live count by BLM on 7 August, not includiing 20,000 at the mouth that didn't appear to materialize in the stream.  BLM counted only 4500 chum on a helicopter survey a week later.</t>
        </r>
      </text>
    </comment>
    <comment ref="I66" authorId="0" shapeId="0" xr:uid="{00000000-0006-0000-0B00-000031000000}">
      <text>
        <r>
          <rPr>
            <b/>
            <sz val="8"/>
            <color indexed="81"/>
            <rFont val="Tahoma"/>
            <family val="2"/>
          </rPr>
          <t>awpiston:</t>
        </r>
        <r>
          <rPr>
            <sz val="8"/>
            <color indexed="81"/>
            <rFont val="Tahoma"/>
            <family val="2"/>
          </rPr>
          <t xml:space="preserve">
Did not use 16 August count by JWB.</t>
        </r>
      </text>
    </comment>
  </commentList>
</comments>
</file>

<file path=xl/sharedStrings.xml><?xml version="1.0" encoding="utf-8"?>
<sst xmlns="http://schemas.openxmlformats.org/spreadsheetml/2006/main" count="956" uniqueCount="135">
  <si>
    <t>District</t>
  </si>
  <si>
    <t>Sub-Region</t>
  </si>
  <si>
    <t>Stream No.</t>
  </si>
  <si>
    <t>Stream Name</t>
  </si>
  <si>
    <t>1982</t>
  </si>
  <si>
    <t>1983</t>
  </si>
  <si>
    <t>1984</t>
  </si>
  <si>
    <t>1985</t>
  </si>
  <si>
    <t>1986</t>
  </si>
  <si>
    <t>1987</t>
  </si>
  <si>
    <t>1988</t>
  </si>
  <si>
    <t>1989</t>
  </si>
  <si>
    <t>1990</t>
  </si>
  <si>
    <t>1991</t>
  </si>
  <si>
    <t>1992</t>
  </si>
  <si>
    <t>1993</t>
  </si>
  <si>
    <t>1994</t>
  </si>
  <si>
    <t>1995</t>
  </si>
  <si>
    <t>1996</t>
  </si>
  <si>
    <t>101</t>
  </si>
  <si>
    <t>Ketchikan</t>
  </si>
  <si>
    <t>SSE</t>
  </si>
  <si>
    <t>101-11-101</t>
  </si>
  <si>
    <t>Hidden Inlet</t>
  </si>
  <si>
    <t>101-15-019</t>
  </si>
  <si>
    <t>Tombstone River</t>
  </si>
  <si>
    <t>101-30-030</t>
  </si>
  <si>
    <t>Keta River</t>
  </si>
  <si>
    <t>101-30-060</t>
  </si>
  <si>
    <t>Marten River</t>
  </si>
  <si>
    <t>101-45-078</t>
  </si>
  <si>
    <t>Carroll Creek</t>
  </si>
  <si>
    <t>101-55-020</t>
  </si>
  <si>
    <t>Wilson River</t>
  </si>
  <si>
    <t>101-55-040</t>
  </si>
  <si>
    <t>Blossom River</t>
  </si>
  <si>
    <t>101-71-04K</t>
  </si>
  <si>
    <t>King Creek</t>
  </si>
  <si>
    <t>Petersburg</t>
  </si>
  <si>
    <t>107</t>
  </si>
  <si>
    <t>107-40-025</t>
  </si>
  <si>
    <t>Oerns Creek</t>
  </si>
  <si>
    <t>107-40-049</t>
  </si>
  <si>
    <t>Harding River</t>
  </si>
  <si>
    <t>Area</t>
  </si>
  <si>
    <t>Aerial</t>
  </si>
  <si>
    <t>Survey Type</t>
  </si>
  <si>
    <t>Run Type</t>
  </si>
  <si>
    <t>Summer</t>
  </si>
  <si>
    <t>Foot</t>
  </si>
  <si>
    <t>Sum of Surveys</t>
  </si>
  <si>
    <t>101-15-085</t>
  </si>
  <si>
    <t>Fish Creek</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</si>
  <si>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</si>
  <si>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</si>
  <si>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</si>
  <si>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</si>
  <si>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</si>
  <si>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</si>
  <si>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</si>
  <si>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</si>
  <si>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</si>
  <si>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</si>
  <si>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</si>
  <si>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</si>
  <si>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</si>
  <si>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</si>
  <si>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</si>
  <si>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</si>
  <si>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</si>
  <si>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</si>
  <si>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</si>
  <si>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</si>
  <si>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</si>
  <si>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</si>
  <si>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105-20-012</t>
  </si>
  <si>
    <t>P Beauclerc S Arm E</t>
  </si>
  <si>
    <t>105-42-005</t>
  </si>
  <si>
    <t>Calder Creek</t>
  </si>
  <si>
    <t>Minimum=</t>
  </si>
  <si>
    <t>Maximum=</t>
  </si>
  <si>
    <t>Contrast=</t>
  </si>
  <si>
    <t>Lower</t>
  </si>
  <si>
    <t>Bound</t>
  </si>
  <si>
    <t>SOUTHERN SOUTHEAST SUMMER CHUM SALMON</t>
  </si>
  <si>
    <t>Sum of</t>
  </si>
  <si>
    <t>Surveys</t>
  </si>
  <si>
    <t>SEG based on risk analyis:  68,000</t>
  </si>
  <si>
    <t>SEG THRESHOLD based on percentiles 1980-2007:  68,000</t>
  </si>
  <si>
    <t>Index</t>
  </si>
  <si>
    <t>SOUTHEAST ALASKA CHUM SALMON ESCAPEMENT INDEX, 1960-2010</t>
  </si>
  <si>
    <t>Long Term Data</t>
  </si>
  <si>
    <t>x</t>
  </si>
  <si>
    <t>SEG</t>
  </si>
  <si>
    <t>Percent</t>
  </si>
  <si>
    <t>Long-term</t>
  </si>
  <si>
    <t>Streams</t>
  </si>
  <si>
    <t>Median=</t>
  </si>
  <si>
    <t>Expanded</t>
  </si>
  <si>
    <t>Values 1980-2010</t>
  </si>
  <si>
    <t>Values 1960-1979</t>
  </si>
  <si>
    <t>5-year average</t>
  </si>
  <si>
    <t>SEG 2012: 54,000</t>
  </si>
  <si>
    <t>Current</t>
  </si>
  <si>
    <t>This file was created by first interpolating all missing counts 1980-2012 in the "Index-all data" page, than interpolating for long-term streams using interpolations from the "index all data" page for 1980-2012.</t>
  </si>
  <si>
    <t>Foot or aerial</t>
  </si>
  <si>
    <t>102-60-082</t>
  </si>
  <si>
    <t>Harris River</t>
  </si>
  <si>
    <t>101-75-015</t>
  </si>
  <si>
    <t>Eulachon River</t>
  </si>
  <si>
    <t>Total</t>
  </si>
  <si>
    <t>(thousands)</t>
  </si>
  <si>
    <t>1997</t>
  </si>
  <si>
    <t>1998</t>
  </si>
  <si>
    <t>1999</t>
  </si>
  <si>
    <t>2000</t>
  </si>
  <si>
    <t>2001</t>
  </si>
  <si>
    <t>2002</t>
  </si>
  <si>
    <t>2003</t>
  </si>
  <si>
    <t>2004</t>
  </si>
  <si>
    <t>2005</t>
  </si>
  <si>
    <t>2006</t>
  </si>
  <si>
    <t>2007</t>
  </si>
  <si>
    <t>2008</t>
  </si>
  <si>
    <t>2009</t>
  </si>
  <si>
    <t>2010</t>
  </si>
  <si>
    <t>2011</t>
  </si>
  <si>
    <t>2012</t>
  </si>
  <si>
    <t>SEG 2013: 62,000</t>
  </si>
  <si>
    <t>Aerial or Foot</t>
  </si>
  <si>
    <t>25th</t>
  </si>
  <si>
    <t>15th</t>
  </si>
  <si>
    <t>Mean=</t>
  </si>
  <si>
    <t>SOUTHEAST ALASKA CHUM SALMON ESCAPEMENT INDEX, 1960-2021</t>
  </si>
  <si>
    <t>1960-2020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</si>
</sst>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
    <numFmt numFmtId="166" formatCode="#,##0.0"/>
    <numFmt numFmtId="167" formatCode="_(* #,##0_);_(* \(#,##0\);_(* &quot;-&quot;??_);_(@_)"/>
  </numFmts>
  <fonts count="22" x14ac:knownFonts="1">
    <font>
      <sz val="10"/>
      <name val="Arial"/>
    </font>
    <font>
      <sz val="10"/>
      <name val="Arial"/>
      <family val="2"/>
    </font>
    <font>
      <b/>
      <sz val="8"/>
      <color indexed="81"/>
      <name val="Tahoma"/>
      <family val="2"/>
    </font>
    <font>
      <sz val="8"/>
      <color indexed="81"/>
      <name val="Tahoma"/>
      <family val="2"/>
    </font>
    <font>
      <sz val="8"/>
      <name val="Arial"/>
      <family val="2"/>
    </font>
    <font>
      <b/>
      <sz val="8"/>
      <color indexed="10"/>
      <name val="Arial"/>
      <family val="2"/>
    </font>
    <font>
      <sz val="8"/>
      <color indexed="8"/>
      <name val="Arial"/>
      <family val="2"/>
    </font>
    <font>
      <b/>
      <sz val="8"/>
      <name val="Arial"/>
      <family val="2"/>
    </font>
    <font>
      <sz val="8"/>
      <color indexed="10"/>
      <name val="Arial"/>
      <family val="2"/>
    </font>
    <font>
      <b/>
      <sz val="12"/>
      <name val="Arial"/>
      <family val="2"/>
    </font>
    <font>
      <b/>
      <sz val="8"/>
      <color indexed="8"/>
      <name val="Arial"/>
      <family val="2"/>
    </font>
    <font>
      <b/>
      <sz val="10"/>
      <color indexed="10"/>
      <name val="Arial"/>
      <family val="2"/>
    </font>
    <font>
      <b/>
      <sz val="10"/>
      <color indexed="8"/>
      <name val="Arial"/>
      <family val="2"/>
    </font>
    <font>
      <sz val="8"/>
      <color theme="1"/>
      <name val="Arial"/>
      <family val="2"/>
    </font>
    <font>
      <b/>
      <i/>
      <sz val="8"/>
      <name val="Arial"/>
      <family val="2"/>
    </font>
    <font>
      <b/>
      <sz val="8"/>
      <color theme="1"/>
      <name val="Arial"/>
      <family val="2"/>
    </font>
    <font>
      <sz val="10"/>
      <name val="Arial"/>
      <family val="2"/>
    </font>
    <font>
      <sz val="8"/>
      <color theme="1"/>
      <name val="Times New Roman"/>
      <family val="1"/>
    </font>
    <font>
      <sz val="8"/>
      <name val="Times New Roman"/>
      <family val="1"/>
    </font>
    <font>
      <b/>
      <sz val="8"/>
      <name val="Times New Roman"/>
      <family val="1"/>
    </font>
    <font>
      <sz val="8"/>
      <color indexed="8"/>
      <name val="Times New Roman"/>
      <family val="1"/>
    </font>
    <font>
      <b/>
      <sz val="8"/>
      <color indexed="8"/>
      <name val="Times New Roman"/>
      <family val="1"/>
    </font>
  </fonts>
  <fills count="4">
    <fill>
      <patternFill patternType="none"/>
    </fill>
    <fill>
      <patternFill patternType="gray125"/>
    </fill>
    <fill>
      <patternFill patternType="solid">
        <fgColor indexed="43"/>
        <bgColor indexed="64"/>
      </patternFill>
    </fill>
    <fill>
      <patternFill patternType="solid">
        <fgColor indexed="14"/>
        <bgColor indexed="64"/>
      </patternFill>
    </fill>
  </fills>
  <borders count="4">
    <border>
      <left/>
      <right/>
      <top/>
      <bottom/>
      <diagonal/>
    </border>
    <border>
      <left style="medium">
        <color indexed="64"/>
      </left>
      <right/>
      <top/>
      <bottom/>
      <diagonal/>
    </border>
    <border>
      <left/>
      <right/>
      <top style="thin">
        <color indexed="64"/>
      </top>
      <bottom/>
      <diagonal/>
    </border>
    <border>
      <left/>
      <right/>
      <top/>
      <bottom style="thin">
        <color indexed="64"/>
      </bottom>
      <diagonal/>
    </border>
  </borders>
  <cellStyleXfs count="3">
    <xf numFmtId="0" fontId="0" fillId="0" borderId="0"/>
    <xf numFmtId="9" fontId="1" fillId="0" borderId="0" applyFont="0" applyFill="0" applyBorder="0" applyAlignment="0" applyProtection="0"/>
    <xf numFmtId="43" fontId="16" fillId="0" borderId="0" applyFont="0" applyFill="0" applyBorder="0" applyAlignment="0" applyProtection="0"/>
  </cellStyleXfs>
  <cellXfs count="121">
    <xf numFmtId="0" fontId="0" fillId="0" borderId="0" xfId="0"/>
    <xf numFmtId="0" fontId="4" fillId="0" borderId="0" xfId="0" applyFont="1" applyAlignment="1">
      <alignment horizontal="center" vertical="center"/>
    </xf>
    <xf numFmtId="0" fontId="4" fillId="0" borderId="0" xfId="0" applyFont="1" applyAlignment="1">
      <alignment horizontal="center"/>
    </xf>
    <xf numFmtId="0" fontId="4" fillId="0" borderId="0" xfId="0" applyFont="1" applyFill="1" applyAlignment="1">
      <alignment horizontal="center" vertical="center"/>
    </xf>
    <xf numFmtId="0" fontId="4" fillId="0" borderId="0" xfId="0" applyFont="1"/>
    <xf numFmtId="3" fontId="4" fillId="0" borderId="0" xfId="0" applyNumberFormat="1" applyFont="1" applyAlignment="1">
      <alignment horizontal="center"/>
    </xf>
    <xf numFmtId="3" fontId="4" fillId="0" borderId="0" xfId="0" applyNumberFormat="1" applyFont="1" applyFill="1" applyAlignment="1">
      <alignment horizontal="center"/>
    </xf>
    <xf numFmtId="0" fontId="4" fillId="0" borderId="0" xfId="0" applyFont="1" applyFill="1" applyAlignment="1">
      <alignment horizontal="center"/>
    </xf>
    <xf numFmtId="0" fontId="4" fillId="0" borderId="0" xfId="0" applyFont="1" applyFill="1" applyBorder="1" applyAlignment="1">
      <alignment horizontal="center"/>
    </xf>
    <xf numFmtId="0" fontId="4" fillId="0" borderId="0" xfId="0" applyFont="1" applyFill="1"/>
    <xf numFmtId="3" fontId="4" fillId="0" borderId="0" xfId="0" applyNumberFormat="1" applyFont="1"/>
    <xf numFmtId="3" fontId="4" fillId="0" borderId="0" xfId="0" applyNumberFormat="1" applyFont="1" applyFill="1" applyBorder="1" applyAlignment="1">
      <alignment horizontal="center"/>
    </xf>
    <xf numFmtId="0" fontId="6" fillId="0" borderId="0" xfId="0" applyFont="1" applyFill="1"/>
    <xf numFmtId="0" fontId="4" fillId="0" borderId="0" xfId="0" applyFont="1" applyAlignment="1">
      <alignment horizontal="left"/>
    </xf>
    <xf numFmtId="165" fontId="4" fillId="0" borderId="0" xfId="0" applyNumberFormat="1" applyFont="1" applyAlignment="1">
      <alignment horizontal="center"/>
    </xf>
    <xf numFmtId="1" fontId="4" fillId="2" borderId="0" xfId="0" applyNumberFormat="1" applyFont="1" applyFill="1" applyAlignment="1">
      <alignment horizontal="center"/>
    </xf>
    <xf numFmtId="0" fontId="9" fillId="0" borderId="0" xfId="0" applyFont="1"/>
    <xf numFmtId="0" fontId="5" fillId="0" borderId="0" xfId="0" applyFont="1"/>
    <xf numFmtId="1" fontId="4" fillId="0" borderId="0" xfId="0" applyNumberFormat="1" applyFont="1" applyFill="1" applyAlignment="1">
      <alignment horizontal="center"/>
    </xf>
    <xf numFmtId="165" fontId="4" fillId="0" borderId="0" xfId="0" applyNumberFormat="1" applyFont="1" applyAlignment="1">
      <alignment horizontal="left"/>
    </xf>
    <xf numFmtId="165" fontId="4" fillId="0" borderId="0" xfId="0" applyNumberFormat="1" applyFont="1"/>
    <xf numFmtId="3" fontId="6" fillId="0" borderId="0" xfId="0" applyNumberFormat="1" applyFont="1" applyFill="1" applyAlignment="1">
      <alignment horizontal="center"/>
    </xf>
    <xf numFmtId="0" fontId="11" fillId="0" borderId="0" xfId="0" applyFont="1"/>
    <xf numFmtId="3" fontId="4" fillId="0" borderId="0" xfId="0" applyNumberFormat="1" applyFont="1" applyAlignment="1">
      <alignment horizontal="center" vertical="center"/>
    </xf>
    <xf numFmtId="0" fontId="5" fillId="0" borderId="0" xfId="0" applyFont="1" applyFill="1" applyAlignment="1">
      <alignment horizontal="center"/>
    </xf>
    <xf numFmtId="0" fontId="4" fillId="0" borderId="0" xfId="0" applyFont="1" applyFill="1" applyAlignment="1">
      <alignment horizontal="left"/>
    </xf>
    <xf numFmtId="165" fontId="4" fillId="0" borderId="0" xfId="0" applyNumberFormat="1" applyFont="1" applyFill="1" applyAlignment="1">
      <alignment horizontal="center"/>
    </xf>
    <xf numFmtId="3" fontId="4" fillId="0" borderId="0" xfId="0" applyNumberFormat="1" applyFont="1" applyFill="1"/>
    <xf numFmtId="3" fontId="7" fillId="0" borderId="0" xfId="0" applyNumberFormat="1" applyFont="1" applyFill="1" applyAlignment="1">
      <alignment horizontal="center"/>
    </xf>
    <xf numFmtId="0" fontId="7" fillId="0" borderId="0" xfId="0" applyFont="1" applyFill="1"/>
    <xf numFmtId="0" fontId="4" fillId="0" borderId="0" xfId="0" applyFont="1" applyFill="1" applyBorder="1"/>
    <xf numFmtId="165" fontId="4" fillId="0" borderId="0" xfId="0" applyNumberFormat="1" applyFont="1" applyFill="1"/>
    <xf numFmtId="1" fontId="4" fillId="0" borderId="0" xfId="0" applyNumberFormat="1" applyFont="1" applyFill="1" applyBorder="1" applyAlignment="1">
      <alignment horizontal="center"/>
    </xf>
    <xf numFmtId="164" fontId="4" fillId="0" borderId="0" xfId="0" applyNumberFormat="1" applyFont="1" applyFill="1" applyAlignment="1">
      <alignment horizontal="center"/>
    </xf>
    <xf numFmtId="3" fontId="4" fillId="0" borderId="0" xfId="0" applyNumberFormat="1" applyFont="1" applyBorder="1" applyAlignment="1">
      <alignment horizontal="center"/>
    </xf>
    <xf numFmtId="0" fontId="4" fillId="0" borderId="0" xfId="0" applyFont="1" applyFill="1" applyBorder="1" applyAlignment="1">
      <alignment horizontal="center" vertical="center"/>
    </xf>
    <xf numFmtId="3" fontId="6" fillId="0" borderId="0" xfId="0" applyNumberFormat="1" applyFont="1" applyFill="1" applyBorder="1" applyAlignment="1">
      <alignment horizontal="center"/>
    </xf>
    <xf numFmtId="3" fontId="7" fillId="0" borderId="0" xfId="0" applyNumberFormat="1" applyFont="1" applyFill="1"/>
    <xf numFmtId="0" fontId="4" fillId="0" borderId="1" xfId="0" applyFont="1" applyBorder="1" applyAlignment="1">
      <alignment horizontal="center" vertical="center"/>
    </xf>
    <xf numFmtId="1" fontId="4" fillId="2" borderId="0" xfId="0" applyNumberFormat="1" applyFont="1" applyFill="1" applyBorder="1" applyAlignment="1">
      <alignment horizontal="center"/>
    </xf>
    <xf numFmtId="0" fontId="4" fillId="0" borderId="0" xfId="0" applyFont="1" applyBorder="1" applyAlignment="1">
      <alignment horizontal="center"/>
    </xf>
    <xf numFmtId="0" fontId="4" fillId="0" borderId="1" xfId="0" applyFont="1" applyFill="1" applyBorder="1" applyAlignment="1">
      <alignment horizontal="center" vertical="center"/>
    </xf>
    <xf numFmtId="3" fontId="4" fillId="0" borderId="1" xfId="0" applyNumberFormat="1" applyFont="1" applyBorder="1" applyAlignment="1">
      <alignment horizontal="center" vertical="center"/>
    </xf>
    <xf numFmtId="0" fontId="6" fillId="0" borderId="0" xfId="0" applyFont="1" applyFill="1" applyBorder="1"/>
    <xf numFmtId="3" fontId="4" fillId="0" borderId="0" xfId="0" applyNumberFormat="1" applyFont="1" applyFill="1" applyBorder="1"/>
    <xf numFmtId="1" fontId="6" fillId="2" borderId="0" xfId="0" applyNumberFormat="1" applyFont="1" applyFill="1" applyAlignment="1">
      <alignment horizontal="center"/>
    </xf>
    <xf numFmtId="0" fontId="9" fillId="0" borderId="0" xfId="0" applyFont="1" applyBorder="1"/>
    <xf numFmtId="0" fontId="4" fillId="0" borderId="0" xfId="0" applyFont="1" applyBorder="1"/>
    <xf numFmtId="0" fontId="8" fillId="0" borderId="0" xfId="0" applyFont="1" applyBorder="1"/>
    <xf numFmtId="0" fontId="12" fillId="0" borderId="0" xfId="0" applyFont="1" applyBorder="1"/>
    <xf numFmtId="0" fontId="5" fillId="0" borderId="0" xfId="0" applyFont="1" applyBorder="1"/>
    <xf numFmtId="0" fontId="5" fillId="0" borderId="0" xfId="0" applyFont="1" applyFill="1" applyBorder="1" applyAlignment="1">
      <alignment horizontal="center"/>
    </xf>
    <xf numFmtId="165" fontId="4" fillId="0" borderId="0" xfId="0" applyNumberFormat="1" applyFont="1" applyBorder="1" applyAlignment="1">
      <alignment horizontal="center"/>
    </xf>
    <xf numFmtId="0" fontId="7" fillId="0" borderId="0" xfId="0" applyFont="1" applyBorder="1" applyAlignment="1">
      <alignment horizontal="center"/>
    </xf>
    <xf numFmtId="0" fontId="10" fillId="0" borderId="0" xfId="0" applyFont="1" applyFill="1" applyBorder="1" applyAlignment="1">
      <alignment horizontal="center"/>
    </xf>
    <xf numFmtId="0" fontId="4" fillId="0" borderId="0" xfId="0" applyFont="1" applyBorder="1" applyAlignment="1">
      <alignment horizontal="left"/>
    </xf>
    <xf numFmtId="3" fontId="4" fillId="0" borderId="0" xfId="0" applyNumberFormat="1" applyFont="1" applyBorder="1" applyAlignment="1">
      <alignment horizontal="center" vertical="center"/>
    </xf>
    <xf numFmtId="166" fontId="4" fillId="0" borderId="0" xfId="0" applyNumberFormat="1" applyFont="1" applyBorder="1" applyAlignment="1">
      <alignment horizontal="center"/>
    </xf>
    <xf numFmtId="3" fontId="4" fillId="0" borderId="0" xfId="0" applyNumberFormat="1" applyFont="1" applyBorder="1"/>
    <xf numFmtId="9" fontId="4" fillId="0" borderId="0" xfId="1" applyFont="1" applyFill="1" applyBorder="1" applyAlignment="1">
      <alignment horizontal="center"/>
    </xf>
    <xf numFmtId="1" fontId="6" fillId="0" borderId="0" xfId="0" applyNumberFormat="1" applyFont="1" applyFill="1" applyBorder="1" applyAlignment="1">
      <alignment horizontal="center"/>
    </xf>
    <xf numFmtId="9" fontId="4" fillId="0" borderId="0" xfId="1" applyFont="1" applyFill="1" applyAlignment="1">
      <alignment horizontal="center"/>
    </xf>
    <xf numFmtId="0" fontId="13" fillId="0" borderId="0" xfId="0" applyFont="1" applyFill="1" applyBorder="1" applyAlignment="1">
      <alignment horizontal="center" vertical="center"/>
    </xf>
    <xf numFmtId="0" fontId="13" fillId="0" borderId="0" xfId="0" applyFont="1" applyFill="1" applyAlignment="1">
      <alignment horizontal="center"/>
    </xf>
    <xf numFmtId="3" fontId="13" fillId="0" borderId="0" xfId="0" applyNumberFormat="1" applyFont="1" applyAlignment="1">
      <alignment horizontal="center"/>
    </xf>
    <xf numFmtId="0" fontId="13" fillId="0" borderId="0" xfId="0" applyFont="1" applyFill="1" applyBorder="1" applyAlignment="1">
      <alignment horizontal="center"/>
    </xf>
    <xf numFmtId="165" fontId="13" fillId="0" borderId="0" xfId="0" applyNumberFormat="1" applyFont="1" applyAlignment="1">
      <alignment horizontal="center"/>
    </xf>
    <xf numFmtId="0" fontId="13" fillId="0" borderId="0" xfId="0" applyFont="1" applyFill="1"/>
    <xf numFmtId="0" fontId="13" fillId="0" borderId="0" xfId="0" applyFont="1" applyFill="1" applyAlignment="1">
      <alignment horizontal="center" vertical="center"/>
    </xf>
    <xf numFmtId="0" fontId="13" fillId="0" borderId="0" xfId="0" applyFont="1"/>
    <xf numFmtId="0" fontId="13" fillId="0" borderId="0" xfId="0" applyFont="1" applyAlignment="1">
      <alignment horizontal="center"/>
    </xf>
    <xf numFmtId="0" fontId="4" fillId="0" borderId="0" xfId="0" applyFont="1" applyFill="1" applyBorder="1" applyAlignment="1">
      <alignment horizontal="right"/>
    </xf>
    <xf numFmtId="9" fontId="4" fillId="0" borderId="0" xfId="1" applyFont="1" applyBorder="1" applyAlignment="1">
      <alignment horizontal="center"/>
    </xf>
    <xf numFmtId="0" fontId="7" fillId="0" borderId="0" xfId="0" applyFont="1" applyFill="1" applyBorder="1" applyAlignment="1">
      <alignment horizontal="center"/>
    </xf>
    <xf numFmtId="9" fontId="14" fillId="0" borderId="0" xfId="1" applyFont="1" applyFill="1" applyBorder="1" applyAlignment="1">
      <alignment horizontal="center"/>
    </xf>
    <xf numFmtId="3" fontId="14" fillId="0" borderId="0" xfId="0" applyNumberFormat="1" applyFont="1" applyFill="1" applyBorder="1" applyAlignment="1">
      <alignment horizontal="center"/>
    </xf>
    <xf numFmtId="0" fontId="13" fillId="0" borderId="0" xfId="0" applyFont="1" applyBorder="1"/>
    <xf numFmtId="0" fontId="15" fillId="0" borderId="0" xfId="0" applyFont="1" applyBorder="1" applyAlignment="1">
      <alignment horizontal="center"/>
    </xf>
    <xf numFmtId="1" fontId="4" fillId="3" borderId="0" xfId="0" applyNumberFormat="1" applyFont="1" applyFill="1" applyAlignment="1">
      <alignment horizontal="center"/>
    </xf>
    <xf numFmtId="0" fontId="8" fillId="0" borderId="0" xfId="0" applyFont="1" applyFill="1"/>
    <xf numFmtId="3" fontId="13" fillId="0" borderId="0" xfId="0" applyNumberFormat="1" applyFont="1" applyFill="1" applyAlignment="1">
      <alignment horizontal="center"/>
    </xf>
    <xf numFmtId="165" fontId="13" fillId="0" borderId="0" xfId="0" applyNumberFormat="1" applyFont="1" applyFill="1" applyAlignment="1">
      <alignment horizontal="center"/>
    </xf>
    <xf numFmtId="0" fontId="8" fillId="0" borderId="0" xfId="0" applyFont="1" applyFill="1" applyBorder="1"/>
    <xf numFmtId="1" fontId="6" fillId="2" borderId="0" xfId="0" applyNumberFormat="1" applyFont="1" applyFill="1" applyBorder="1" applyAlignment="1">
      <alignment horizontal="center"/>
    </xf>
    <xf numFmtId="1" fontId="6" fillId="0" borderId="0" xfId="0" applyNumberFormat="1" applyFont="1" applyFill="1" applyAlignment="1">
      <alignment horizontal="center"/>
    </xf>
    <xf numFmtId="0" fontId="18" fillId="0" borderId="0" xfId="0" applyFont="1" applyBorder="1"/>
    <xf numFmtId="167" fontId="18" fillId="0" borderId="0" xfId="2" applyNumberFormat="1" applyFont="1" applyFill="1" applyAlignment="1">
      <alignment horizontal="center"/>
    </xf>
    <xf numFmtId="167" fontId="18" fillId="0" borderId="0" xfId="2" applyNumberFormat="1" applyFont="1" applyFill="1" applyBorder="1" applyAlignment="1">
      <alignment horizontal="center"/>
    </xf>
    <xf numFmtId="3" fontId="18" fillId="0" borderId="0" xfId="0" applyNumberFormat="1" applyFont="1" applyFill="1" applyBorder="1" applyAlignment="1">
      <alignment horizontal="center"/>
    </xf>
    <xf numFmtId="167" fontId="20" fillId="0" borderId="0" xfId="2" applyNumberFormat="1" applyFont="1" applyFill="1" applyAlignment="1">
      <alignment horizontal="center"/>
    </xf>
    <xf numFmtId="167" fontId="21" fillId="0" borderId="0" xfId="2" applyNumberFormat="1" applyFont="1" applyFill="1" applyAlignment="1">
      <alignment horizontal="center"/>
    </xf>
    <xf numFmtId="167" fontId="20" fillId="0" borderId="0" xfId="2" applyNumberFormat="1" applyFont="1" applyFill="1" applyBorder="1" applyAlignment="1">
      <alignment horizontal="center"/>
    </xf>
    <xf numFmtId="167" fontId="18" fillId="0" borderId="3" xfId="2" applyNumberFormat="1" applyFont="1" applyFill="1" applyBorder="1" applyAlignment="1">
      <alignment horizontal="center"/>
    </xf>
    <xf numFmtId="167" fontId="20" fillId="0" borderId="3" xfId="2" applyNumberFormat="1" applyFont="1" applyFill="1" applyBorder="1" applyAlignment="1">
      <alignment horizontal="center"/>
    </xf>
    <xf numFmtId="167" fontId="17" fillId="0" borderId="2" xfId="2" applyNumberFormat="1" applyFont="1" applyFill="1" applyBorder="1" applyAlignment="1">
      <alignment horizontal="center" vertical="center"/>
    </xf>
    <xf numFmtId="167" fontId="17" fillId="0" borderId="2" xfId="2" applyNumberFormat="1" applyFont="1" applyFill="1" applyBorder="1" applyAlignment="1">
      <alignment horizontal="center"/>
    </xf>
    <xf numFmtId="167" fontId="17" fillId="0" borderId="2" xfId="2" applyNumberFormat="1" applyFont="1" applyBorder="1" applyAlignment="1">
      <alignment horizontal="center"/>
    </xf>
    <xf numFmtId="167" fontId="18" fillId="0" borderId="2" xfId="2" applyNumberFormat="1" applyFont="1" applyBorder="1"/>
    <xf numFmtId="167" fontId="17" fillId="0" borderId="0" xfId="2" applyNumberFormat="1" applyFont="1" applyFill="1" applyBorder="1" applyAlignment="1">
      <alignment horizontal="center"/>
    </xf>
    <xf numFmtId="167" fontId="17" fillId="0" borderId="0" xfId="2" applyNumberFormat="1" applyFont="1" applyFill="1" applyAlignment="1">
      <alignment horizontal="center"/>
    </xf>
    <xf numFmtId="167" fontId="17" fillId="0" borderId="0" xfId="2" applyNumberFormat="1" applyFont="1" applyAlignment="1">
      <alignment horizontal="center"/>
    </xf>
    <xf numFmtId="167" fontId="18" fillId="0" borderId="0" xfId="2" applyNumberFormat="1" applyFont="1" applyBorder="1"/>
    <xf numFmtId="167" fontId="17" fillId="0" borderId="0" xfId="2" applyNumberFormat="1" applyFont="1" applyFill="1" applyBorder="1" applyAlignment="1">
      <alignment horizontal="center" vertical="center"/>
    </xf>
    <xf numFmtId="167" fontId="21" fillId="0" borderId="0" xfId="2" applyNumberFormat="1" applyFont="1" applyFill="1" applyBorder="1" applyAlignment="1">
      <alignment horizontal="center"/>
    </xf>
    <xf numFmtId="167" fontId="17" fillId="0" borderId="3" xfId="2" applyNumberFormat="1" applyFont="1" applyFill="1" applyBorder="1" applyAlignment="1">
      <alignment horizontal="center" vertical="center"/>
    </xf>
    <xf numFmtId="167" fontId="17" fillId="0" borderId="3" xfId="2" applyNumberFormat="1" applyFont="1" applyFill="1" applyBorder="1" applyAlignment="1">
      <alignment horizontal="center"/>
    </xf>
    <xf numFmtId="167" fontId="17" fillId="0" borderId="3" xfId="2" applyNumberFormat="1" applyFont="1" applyFill="1" applyBorder="1"/>
    <xf numFmtId="167" fontId="18" fillId="0" borderId="0" xfId="2" applyNumberFormat="1" applyFont="1" applyFill="1" applyBorder="1" applyAlignment="1">
      <alignment horizontal="center" vertical="center"/>
    </xf>
    <xf numFmtId="167" fontId="19" fillId="0" borderId="0" xfId="2" applyNumberFormat="1" applyFont="1" applyFill="1" applyAlignment="1">
      <alignment horizontal="center"/>
    </xf>
    <xf numFmtId="167" fontId="19" fillId="0" borderId="0" xfId="2" applyNumberFormat="1" applyFont="1" applyFill="1" applyBorder="1" applyAlignment="1">
      <alignment horizontal="center"/>
    </xf>
    <xf numFmtId="167" fontId="18" fillId="0" borderId="0" xfId="2" applyNumberFormat="1" applyFont="1" applyBorder="1" applyAlignment="1">
      <alignment horizontal="center" vertical="center"/>
    </xf>
    <xf numFmtId="167" fontId="18" fillId="0" borderId="0" xfId="2" applyNumberFormat="1" applyFont="1" applyBorder="1" applyAlignment="1">
      <alignment horizontal="center"/>
    </xf>
    <xf numFmtId="167" fontId="18" fillId="0" borderId="3" xfId="2" applyNumberFormat="1" applyFont="1" applyBorder="1" applyAlignment="1">
      <alignment horizontal="center"/>
    </xf>
    <xf numFmtId="167" fontId="18" fillId="0" borderId="0" xfId="2" applyNumberFormat="1" applyFont="1" applyFill="1" applyBorder="1" applyAlignment="1">
      <alignment horizontal="right"/>
    </xf>
    <xf numFmtId="167" fontId="18" fillId="0" borderId="0" xfId="2" applyNumberFormat="1" applyFont="1" applyBorder="1" applyAlignment="1">
      <alignment horizontal="left"/>
    </xf>
    <xf numFmtId="167" fontId="18" fillId="0" borderId="0" xfId="2" applyNumberFormat="1" applyFont="1" applyFill="1" applyBorder="1"/>
    <xf numFmtId="167" fontId="18" fillId="0" borderId="3" xfId="2" applyNumberFormat="1" applyFont="1" applyFill="1" applyBorder="1" applyAlignment="1">
      <alignment horizontal="right"/>
    </xf>
    <xf numFmtId="167" fontId="18" fillId="0" borderId="3" xfId="2" applyNumberFormat="1" applyFont="1" applyBorder="1" applyAlignment="1">
      <alignment horizontal="center" vertical="center"/>
    </xf>
    <xf numFmtId="0" fontId="7" fillId="0" borderId="0" xfId="0" applyFont="1" applyBorder="1"/>
    <xf numFmtId="4" fontId="4" fillId="0" borderId="0" xfId="0" applyNumberFormat="1" applyFont="1" applyBorder="1"/>
    <xf numFmtId="165" fontId="4" fillId="0" borderId="0" xfId="0" applyNumberFormat="1" applyFont="1" applyFill="1" applyBorder="1" applyAlignment="1">
      <alignment horizontal="center"/>
    </xf>
  </cellXfs>
  <cellStyles count="3">
    <cellStyle name="Comma" xfId="2" builtinId="3"/>
    <cellStyle name="Normal" xfId="0" builtinId="0"/>
    <cellStyle name="Percent" xfId="1" builtinId="5"/>
  </cellStyles>
  <dxfs count="0"/>
  <tableStyles count="0" defaultTableStyle="TableStyleMedium9" defaultPivotStyle="PivotStyleLight16"/>
  <colors>
    <mruColors>
      <color rgb="FF67E63A"/>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2.xml"/><Relationship Id="rId13" Type="http://schemas.openxmlformats.org/officeDocument/2006/relationships/theme" Target="theme/theme1.xml"/><Relationship Id="rId3" Type="http://schemas.openxmlformats.org/officeDocument/2006/relationships/chartsheet" Target="chartsheets/sheet2.xml"/><Relationship Id="rId7" Type="http://schemas.openxmlformats.org/officeDocument/2006/relationships/chartsheet" Target="chartsheets/sheet6.xml"/><Relationship Id="rId12" Type="http://schemas.openxmlformats.org/officeDocument/2006/relationships/worksheet" Target="worksheets/sheet6.xml"/><Relationship Id="rId2" Type="http://schemas.openxmlformats.org/officeDocument/2006/relationships/chartsheet" Target="chartsheets/sheet1.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chartsheet" Target="chartsheets/sheet5.xml"/><Relationship Id="rId11" Type="http://schemas.openxmlformats.org/officeDocument/2006/relationships/worksheet" Target="worksheets/sheet5.xml"/><Relationship Id="rId5" Type="http://schemas.openxmlformats.org/officeDocument/2006/relationships/chartsheet" Target="chartsheets/sheet4.xml"/><Relationship Id="rId15" Type="http://schemas.openxmlformats.org/officeDocument/2006/relationships/sharedStrings" Target="sharedStrings.xml"/><Relationship Id="rId10" Type="http://schemas.openxmlformats.org/officeDocument/2006/relationships/worksheet" Target="worksheets/sheet4.xml"/><Relationship Id="rId4" Type="http://schemas.openxmlformats.org/officeDocument/2006/relationships/chartsheet" Target="chartsheets/sheet3.xml"/><Relationship Id="rId9" Type="http://schemas.openxmlformats.org/officeDocument/2006/relationships/worksheet" Target="worksheets/sheet3.xml"/><Relationship Id="rId14" Type="http://schemas.openxmlformats.org/officeDocument/2006/relationships/styles" Target="styles.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05327413984471"/>
          <c:y val="8.7003806416530688E-2"/>
          <c:w val="0.82019977802442301"/>
          <c:h val="0.74986405655248112"/>
        </c:manualLayout>
      </c:layout>
      <c:lineChart>
        <c:grouping val="standard"/>
        <c:varyColors val="0"/>
        <c:ser>
          <c:idx val="2"/>
          <c:order val="0"/>
          <c:spPr>
            <a:ln w="25400">
              <a:solidFill>
                <a:srgbClr val="000000"/>
              </a:solidFill>
              <a:prstDash val="solid"/>
            </a:ln>
          </c:spPr>
          <c:marker>
            <c:symbol val="circle"/>
            <c:size val="12"/>
            <c:spPr>
              <a:solidFill>
                <a:srgbClr val="000000"/>
              </a:solidFill>
              <a:ln>
                <a:solidFill>
                  <a:srgbClr val="FFFFFF"/>
                </a:solidFill>
                <a:prstDash val="solid"/>
              </a:ln>
            </c:spPr>
          </c:marker>
          <c:cat>
            <c:strRef>
              <c:f>'INDEX - 1960-2021'!$A$15:$A$76</c:f>
              <c:strCache>
                <c:ptCount val="62"/>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strCache>
            </c:strRef>
          </c:cat>
          <c:val>
            <c:numRef>
              <c:f>'INDEX - 1960-2021'!$S$15:$S$76</c:f>
              <c:numCache>
                <c:formatCode>#,##0</c:formatCode>
                <c:ptCount val="62"/>
                <c:pt idx="0">
                  <c:v>108.2068362793806</c:v>
                </c:pt>
                <c:pt idx="1">
                  <c:v>109.35190027944678</c:v>
                </c:pt>
                <c:pt idx="2">
                  <c:v>221.19862956250986</c:v>
                </c:pt>
                <c:pt idx="3">
                  <c:v>140.77579928952045</c:v>
                </c:pt>
                <c:pt idx="4">
                  <c:v>132.25315630550625</c:v>
                </c:pt>
                <c:pt idx="5">
                  <c:v>57.451745115452944</c:v>
                </c:pt>
                <c:pt idx="6">
                  <c:v>42.081484809014384</c:v>
                </c:pt>
                <c:pt idx="7">
                  <c:v>66.065911422214356</c:v>
                </c:pt>
                <c:pt idx="8">
                  <c:v>69.665890612643693</c:v>
                </c:pt>
                <c:pt idx="9">
                  <c:v>7.3657075224124835</c:v>
                </c:pt>
                <c:pt idx="10">
                  <c:v>51.645509977633345</c:v>
                </c:pt>
                <c:pt idx="11">
                  <c:v>13.231536597642117</c:v>
                </c:pt>
                <c:pt idx="12">
                  <c:v>58.146752667187819</c:v>
                </c:pt>
                <c:pt idx="13">
                  <c:v>49.397685823486114</c:v>
                </c:pt>
                <c:pt idx="14">
                  <c:v>80.569779489703592</c:v>
                </c:pt>
                <c:pt idx="15">
                  <c:v>20.439602133935868</c:v>
                </c:pt>
                <c:pt idx="16">
                  <c:v>52.596882415630567</c:v>
                </c:pt>
                <c:pt idx="17">
                  <c:v>74.043504724689186</c:v>
                </c:pt>
                <c:pt idx="18">
                  <c:v>69.626949378330394</c:v>
                </c:pt>
                <c:pt idx="19">
                  <c:v>123.85687185278728</c:v>
                </c:pt>
                <c:pt idx="20">
                  <c:v>84.926194150618642</c:v>
                </c:pt>
                <c:pt idx="21">
                  <c:v>61.738420775806112</c:v>
                </c:pt>
                <c:pt idx="22">
                  <c:v>31.074000000000002</c:v>
                </c:pt>
                <c:pt idx="23">
                  <c:v>61.622627271433203</c:v>
                </c:pt>
                <c:pt idx="24">
                  <c:v>94.808045957337853</c:v>
                </c:pt>
                <c:pt idx="25">
                  <c:v>115.59600676409039</c:v>
                </c:pt>
                <c:pt idx="26">
                  <c:v>105.83386466357997</c:v>
                </c:pt>
                <c:pt idx="27">
                  <c:v>102.10914608661197</c:v>
                </c:pt>
                <c:pt idx="28">
                  <c:v>224.98599999999999</c:v>
                </c:pt>
                <c:pt idx="29">
                  <c:v>104.43343453614052</c:v>
                </c:pt>
                <c:pt idx="30">
                  <c:v>69.971036649288422</c:v>
                </c:pt>
                <c:pt idx="31">
                  <c:v>86.374339431245602</c:v>
                </c:pt>
                <c:pt idx="32">
                  <c:v>101.26891632211368</c:v>
                </c:pt>
                <c:pt idx="33">
                  <c:v>158.79065994761862</c:v>
                </c:pt>
                <c:pt idx="34">
                  <c:v>119.14207116720557</c:v>
                </c:pt>
                <c:pt idx="35">
                  <c:v>97.540041705777512</c:v>
                </c:pt>
                <c:pt idx="36">
                  <c:v>245.99427279296586</c:v>
                </c:pt>
                <c:pt idx="37">
                  <c:v>76.589639606708502</c:v>
                </c:pt>
                <c:pt idx="38">
                  <c:v>177.53299999999999</c:v>
                </c:pt>
                <c:pt idx="39">
                  <c:v>94.793791199978031</c:v>
                </c:pt>
                <c:pt idx="40">
                  <c:v>152.94800000000001</c:v>
                </c:pt>
                <c:pt idx="41">
                  <c:v>146.78407872265674</c:v>
                </c:pt>
                <c:pt idx="42">
                  <c:v>62.553067521036297</c:v>
                </c:pt>
                <c:pt idx="43">
                  <c:v>73.6809102610178</c:v>
                </c:pt>
                <c:pt idx="44">
                  <c:v>101.09922655671757</c:v>
                </c:pt>
                <c:pt idx="45">
                  <c:v>79.859125199394853</c:v>
                </c:pt>
                <c:pt idx="46">
                  <c:v>80.401982181446115</c:v>
                </c:pt>
                <c:pt idx="47">
                  <c:v>146.33681393599863</c:v>
                </c:pt>
                <c:pt idx="48">
                  <c:v>13.437507984218522</c:v>
                </c:pt>
                <c:pt idx="49">
                  <c:v>46.00404915494348</c:v>
                </c:pt>
                <c:pt idx="50">
                  <c:v>50.74261473030392</c:v>
                </c:pt>
                <c:pt idx="51">
                  <c:v>179.19494454943504</c:v>
                </c:pt>
                <c:pt idx="52">
                  <c:v>154.97999999999999</c:v>
                </c:pt>
                <c:pt idx="53">
                  <c:v>85.683000000000007</c:v>
                </c:pt>
                <c:pt idx="54">
                  <c:v>47.119466727924753</c:v>
                </c:pt>
                <c:pt idx="55">
                  <c:v>115.29949893494633</c:v>
                </c:pt>
                <c:pt idx="56">
                  <c:v>89.672374613879626</c:v>
                </c:pt>
                <c:pt idx="57">
                  <c:v>83.82461865213557</c:v>
                </c:pt>
                <c:pt idx="58">
                  <c:v>127.23729550982689</c:v>
                </c:pt>
                <c:pt idx="59">
                  <c:v>105.31545467343777</c:v>
                </c:pt>
                <c:pt idx="60">
                  <c:v>69.722361077948307</c:v>
                </c:pt>
                <c:pt idx="61">
                  <c:v>77.425473344544898</c:v>
                </c:pt>
              </c:numCache>
            </c:numRef>
          </c:val>
          <c:smooth val="0"/>
          <c:extLst>
            <c:ext xmlns:c16="http://schemas.microsoft.com/office/drawing/2014/chart" uri="{C3380CC4-5D6E-409C-BE32-E72D297353CC}">
              <c16:uniqueId val="{00000000-92D3-4E97-89B6-9D5102DF54CF}"/>
            </c:ext>
          </c:extLst>
        </c:ser>
        <c:dLbls>
          <c:showLegendKey val="0"/>
          <c:showVal val="0"/>
          <c:showCatName val="0"/>
          <c:showSerName val="0"/>
          <c:showPercent val="0"/>
          <c:showBubbleSize val="0"/>
        </c:dLbls>
        <c:marker val="1"/>
        <c:smooth val="0"/>
        <c:axId val="122471936"/>
        <c:axId val="133206784"/>
      </c:lineChart>
      <c:catAx>
        <c:axId val="12247193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2200" b="0" i="0" u="none" strike="noStrike" baseline="0">
                <a:solidFill>
                  <a:srgbClr val="000000"/>
                </a:solidFill>
                <a:latin typeface="Times New Roman" panose="02020603050405020304" pitchFamily="18" charset="0"/>
                <a:ea typeface="Arial"/>
                <a:cs typeface="Times New Roman" panose="02020603050405020304" pitchFamily="18" charset="0"/>
              </a:defRPr>
            </a:pPr>
            <a:endParaRPr lang="en-US"/>
          </a:p>
        </c:txPr>
        <c:crossAx val="133206784"/>
        <c:crosses val="autoZero"/>
        <c:auto val="1"/>
        <c:lblAlgn val="ctr"/>
        <c:lblOffset val="100"/>
        <c:tickLblSkip val="3"/>
        <c:tickMarkSkip val="1"/>
        <c:noMultiLvlLbl val="0"/>
      </c:catAx>
      <c:valAx>
        <c:axId val="133206784"/>
        <c:scaling>
          <c:orientation val="minMax"/>
        </c:scaling>
        <c:delete val="0"/>
        <c:axPos val="l"/>
        <c:title>
          <c:tx>
            <c:rich>
              <a:bodyPr/>
              <a:lstStyle/>
              <a:p>
                <a:pPr>
                  <a:defRPr sz="2200" b="0" i="0" u="none" strike="noStrike" baseline="0">
                    <a:solidFill>
                      <a:srgbClr val="000000"/>
                    </a:solidFill>
                    <a:latin typeface="Times New Roman" panose="02020603050405020304" pitchFamily="18" charset="0"/>
                    <a:ea typeface="Arial"/>
                    <a:cs typeface="Times New Roman" panose="02020603050405020304" pitchFamily="18" charset="0"/>
                  </a:defRPr>
                </a:pPr>
                <a:r>
                  <a:rPr lang="en-US" b="0">
                    <a:latin typeface="Times New Roman" panose="02020603050405020304" pitchFamily="18" charset="0"/>
                    <a:cs typeface="Times New Roman" panose="02020603050405020304" pitchFamily="18" charset="0"/>
                  </a:rPr>
                  <a:t>Index Value (Thousands)</a:t>
                </a:r>
              </a:p>
            </c:rich>
          </c:tx>
          <c:layout>
            <c:manualLayout>
              <c:xMode val="edge"/>
              <c:yMode val="edge"/>
              <c:x val="0"/>
              <c:y val="0.2234910277324650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2200" b="0" i="0" u="none" strike="noStrike" baseline="0">
                <a:solidFill>
                  <a:srgbClr val="000000"/>
                </a:solidFill>
                <a:latin typeface="Times New Roman" panose="02020603050405020304" pitchFamily="18" charset="0"/>
                <a:ea typeface="Arial"/>
                <a:cs typeface="Times New Roman" panose="02020603050405020304" pitchFamily="18" charset="0"/>
              </a:defRPr>
            </a:pPr>
            <a:endParaRPr lang="en-US"/>
          </a:p>
        </c:txPr>
        <c:crossAx val="1224719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2200" b="1" i="0" u="none" strike="noStrike" baseline="0">
          <a:solidFill>
            <a:srgbClr val="000000"/>
          </a:solidFill>
          <a:latin typeface="Arial"/>
          <a:ea typeface="Arial"/>
          <a:cs typeface="Arial"/>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05327413984471"/>
          <c:y val="0.12457615602440407"/>
          <c:w val="0.82019977802442301"/>
          <c:h val="0.72647024918942016"/>
        </c:manualLayout>
      </c:layout>
      <c:lineChart>
        <c:grouping val="standard"/>
        <c:varyColors val="0"/>
        <c:ser>
          <c:idx val="2"/>
          <c:order val="0"/>
          <c:spPr>
            <a:ln w="25400">
              <a:solidFill>
                <a:srgbClr val="000000"/>
              </a:solidFill>
              <a:prstDash val="solid"/>
            </a:ln>
          </c:spPr>
          <c:marker>
            <c:symbol val="circle"/>
            <c:size val="12"/>
            <c:spPr>
              <a:solidFill>
                <a:srgbClr val="000000"/>
              </a:solidFill>
              <a:ln>
                <a:solidFill>
                  <a:srgbClr val="FFFFFF"/>
                </a:solidFill>
                <a:prstDash val="solid"/>
              </a:ln>
            </c:spPr>
          </c:marker>
          <c:cat>
            <c:strRef>
              <c:f>'INDEX - 1960-2021'!$A$15:$A$76</c:f>
              <c:strCache>
                <c:ptCount val="62"/>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strCache>
            </c:strRef>
          </c:cat>
          <c:val>
            <c:numRef>
              <c:f>'INDEX - 1960-2021'!$S$15:$S$76</c:f>
              <c:numCache>
                <c:formatCode>#,##0</c:formatCode>
                <c:ptCount val="62"/>
                <c:pt idx="0">
                  <c:v>108.2068362793806</c:v>
                </c:pt>
                <c:pt idx="1">
                  <c:v>109.35190027944678</c:v>
                </c:pt>
                <c:pt idx="2">
                  <c:v>221.19862956250986</c:v>
                </c:pt>
                <c:pt idx="3">
                  <c:v>140.77579928952045</c:v>
                </c:pt>
                <c:pt idx="4">
                  <c:v>132.25315630550625</c:v>
                </c:pt>
                <c:pt idx="5">
                  <c:v>57.451745115452944</c:v>
                </c:pt>
                <c:pt idx="6">
                  <c:v>42.081484809014384</c:v>
                </c:pt>
                <c:pt idx="7">
                  <c:v>66.065911422214356</c:v>
                </c:pt>
                <c:pt idx="8">
                  <c:v>69.665890612643693</c:v>
                </c:pt>
                <c:pt idx="9">
                  <c:v>7.3657075224124835</c:v>
                </c:pt>
                <c:pt idx="10">
                  <c:v>51.645509977633345</c:v>
                </c:pt>
                <c:pt idx="11">
                  <c:v>13.231536597642117</c:v>
                </c:pt>
                <c:pt idx="12">
                  <c:v>58.146752667187819</c:v>
                </c:pt>
                <c:pt idx="13">
                  <c:v>49.397685823486114</c:v>
                </c:pt>
                <c:pt idx="14">
                  <c:v>80.569779489703592</c:v>
                </c:pt>
                <c:pt idx="15">
                  <c:v>20.439602133935868</c:v>
                </c:pt>
                <c:pt idx="16">
                  <c:v>52.596882415630567</c:v>
                </c:pt>
                <c:pt idx="17">
                  <c:v>74.043504724689186</c:v>
                </c:pt>
                <c:pt idx="18">
                  <c:v>69.626949378330394</c:v>
                </c:pt>
                <c:pt idx="19">
                  <c:v>123.85687185278728</c:v>
                </c:pt>
                <c:pt idx="20">
                  <c:v>84.926194150618642</c:v>
                </c:pt>
                <c:pt idx="21">
                  <c:v>61.738420775806112</c:v>
                </c:pt>
                <c:pt idx="22">
                  <c:v>31.074000000000002</c:v>
                </c:pt>
                <c:pt idx="23">
                  <c:v>61.622627271433203</c:v>
                </c:pt>
                <c:pt idx="24">
                  <c:v>94.808045957337853</c:v>
                </c:pt>
                <c:pt idx="25">
                  <c:v>115.59600676409039</c:v>
                </c:pt>
                <c:pt idx="26">
                  <c:v>105.83386466357997</c:v>
                </c:pt>
                <c:pt idx="27">
                  <c:v>102.10914608661197</c:v>
                </c:pt>
                <c:pt idx="28">
                  <c:v>224.98599999999999</c:v>
                </c:pt>
                <c:pt idx="29">
                  <c:v>104.43343453614052</c:v>
                </c:pt>
                <c:pt idx="30">
                  <c:v>69.971036649288422</c:v>
                </c:pt>
                <c:pt idx="31">
                  <c:v>86.374339431245602</c:v>
                </c:pt>
                <c:pt idx="32">
                  <c:v>101.26891632211368</c:v>
                </c:pt>
                <c:pt idx="33">
                  <c:v>158.79065994761862</c:v>
                </c:pt>
                <c:pt idx="34">
                  <c:v>119.14207116720557</c:v>
                </c:pt>
                <c:pt idx="35">
                  <c:v>97.540041705777512</c:v>
                </c:pt>
                <c:pt idx="36">
                  <c:v>245.99427279296586</c:v>
                </c:pt>
                <c:pt idx="37">
                  <c:v>76.589639606708502</c:v>
                </c:pt>
                <c:pt idx="38">
                  <c:v>177.53299999999999</c:v>
                </c:pt>
                <c:pt idx="39">
                  <c:v>94.793791199978031</c:v>
                </c:pt>
                <c:pt idx="40">
                  <c:v>152.94800000000001</c:v>
                </c:pt>
                <c:pt idx="41">
                  <c:v>146.78407872265674</c:v>
                </c:pt>
                <c:pt idx="42">
                  <c:v>62.553067521036297</c:v>
                </c:pt>
                <c:pt idx="43">
                  <c:v>73.6809102610178</c:v>
                </c:pt>
                <c:pt idx="44">
                  <c:v>101.09922655671757</c:v>
                </c:pt>
                <c:pt idx="45">
                  <c:v>79.859125199394853</c:v>
                </c:pt>
                <c:pt idx="46">
                  <c:v>80.401982181446115</c:v>
                </c:pt>
                <c:pt idx="47">
                  <c:v>146.33681393599863</c:v>
                </c:pt>
                <c:pt idx="48">
                  <c:v>13.437507984218522</c:v>
                </c:pt>
                <c:pt idx="49">
                  <c:v>46.00404915494348</c:v>
                </c:pt>
                <c:pt idx="50">
                  <c:v>50.74261473030392</c:v>
                </c:pt>
                <c:pt idx="51">
                  <c:v>179.19494454943504</c:v>
                </c:pt>
                <c:pt idx="52">
                  <c:v>154.97999999999999</c:v>
                </c:pt>
                <c:pt idx="53">
                  <c:v>85.683000000000007</c:v>
                </c:pt>
                <c:pt idx="54">
                  <c:v>47.119466727924753</c:v>
                </c:pt>
                <c:pt idx="55">
                  <c:v>115.29949893494633</c:v>
                </c:pt>
                <c:pt idx="56">
                  <c:v>89.672374613879626</c:v>
                </c:pt>
                <c:pt idx="57">
                  <c:v>83.82461865213557</c:v>
                </c:pt>
                <c:pt idx="58">
                  <c:v>127.23729550982689</c:v>
                </c:pt>
                <c:pt idx="59">
                  <c:v>105.31545467343777</c:v>
                </c:pt>
                <c:pt idx="60">
                  <c:v>69.722361077948307</c:v>
                </c:pt>
                <c:pt idx="61">
                  <c:v>77.425473344544898</c:v>
                </c:pt>
              </c:numCache>
            </c:numRef>
          </c:val>
          <c:smooth val="0"/>
          <c:extLst>
            <c:ext xmlns:c16="http://schemas.microsoft.com/office/drawing/2014/chart" uri="{C3380CC4-5D6E-409C-BE32-E72D297353CC}">
              <c16:uniqueId val="{00000000-0E9D-4F29-A897-306139776C68}"/>
            </c:ext>
          </c:extLst>
        </c:ser>
        <c:ser>
          <c:idx val="0"/>
          <c:order val="1"/>
          <c:tx>
            <c:v>Lower bound =62,000</c:v>
          </c:tx>
          <c:spPr>
            <a:ln w="38100">
              <a:solidFill>
                <a:srgbClr val="000000"/>
              </a:solidFill>
            </a:ln>
          </c:spPr>
          <c:marker>
            <c:symbol val="none"/>
          </c:marker>
          <c:cat>
            <c:strRef>
              <c:f>'INDEX - 1960-2021'!$A$15:$A$76</c:f>
              <c:strCache>
                <c:ptCount val="62"/>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strCache>
            </c:strRef>
          </c:cat>
          <c:val>
            <c:numRef>
              <c:f>'INDEX - 1960-2021'!$T$15:$T$76</c:f>
              <c:numCache>
                <c:formatCode>#,##0</c:formatCode>
                <c:ptCount val="62"/>
                <c:pt idx="0">
                  <c:v>61.651575647526428</c:v>
                </c:pt>
                <c:pt idx="1">
                  <c:v>61.651575647526428</c:v>
                </c:pt>
                <c:pt idx="2">
                  <c:v>61.651575647526428</c:v>
                </c:pt>
                <c:pt idx="3">
                  <c:v>61.651575647526428</c:v>
                </c:pt>
                <c:pt idx="4">
                  <c:v>61.651575647526428</c:v>
                </c:pt>
                <c:pt idx="5">
                  <c:v>61.651575647526428</c:v>
                </c:pt>
                <c:pt idx="6">
                  <c:v>61.651575647526428</c:v>
                </c:pt>
                <c:pt idx="7">
                  <c:v>61.651575647526428</c:v>
                </c:pt>
                <c:pt idx="8">
                  <c:v>61.651575647526428</c:v>
                </c:pt>
                <c:pt idx="9">
                  <c:v>61.651575647526428</c:v>
                </c:pt>
                <c:pt idx="10">
                  <c:v>61.651575647526428</c:v>
                </c:pt>
                <c:pt idx="11">
                  <c:v>61.651575647526428</c:v>
                </c:pt>
                <c:pt idx="12">
                  <c:v>61.651575647526428</c:v>
                </c:pt>
                <c:pt idx="13">
                  <c:v>61.651575647526428</c:v>
                </c:pt>
                <c:pt idx="14">
                  <c:v>61.651575647526428</c:v>
                </c:pt>
                <c:pt idx="15">
                  <c:v>61.651575647526428</c:v>
                </c:pt>
                <c:pt idx="16">
                  <c:v>61.651575647526428</c:v>
                </c:pt>
                <c:pt idx="17">
                  <c:v>61.651575647526428</c:v>
                </c:pt>
                <c:pt idx="18">
                  <c:v>61.651575647526428</c:v>
                </c:pt>
                <c:pt idx="19">
                  <c:v>61.651575647526428</c:v>
                </c:pt>
                <c:pt idx="20">
                  <c:v>61.651575647526428</c:v>
                </c:pt>
                <c:pt idx="21">
                  <c:v>61.651575647526428</c:v>
                </c:pt>
                <c:pt idx="22">
                  <c:v>61.651575647526428</c:v>
                </c:pt>
                <c:pt idx="23">
                  <c:v>61.651575647526428</c:v>
                </c:pt>
                <c:pt idx="24">
                  <c:v>61.651575647526428</c:v>
                </c:pt>
                <c:pt idx="25">
                  <c:v>61.651575647526428</c:v>
                </c:pt>
                <c:pt idx="26">
                  <c:v>61.651575647526428</c:v>
                </c:pt>
                <c:pt idx="27">
                  <c:v>61.651575647526428</c:v>
                </c:pt>
                <c:pt idx="28">
                  <c:v>61.651575647526428</c:v>
                </c:pt>
                <c:pt idx="29">
                  <c:v>61.651575647526428</c:v>
                </c:pt>
                <c:pt idx="30">
                  <c:v>61.651575647526428</c:v>
                </c:pt>
                <c:pt idx="31">
                  <c:v>61.651575647526428</c:v>
                </c:pt>
                <c:pt idx="32">
                  <c:v>61.651575647526428</c:v>
                </c:pt>
                <c:pt idx="33">
                  <c:v>61.651575647526428</c:v>
                </c:pt>
                <c:pt idx="34">
                  <c:v>61.651575647526428</c:v>
                </c:pt>
                <c:pt idx="35">
                  <c:v>61.651575647526428</c:v>
                </c:pt>
                <c:pt idx="36">
                  <c:v>61.651575647526428</c:v>
                </c:pt>
                <c:pt idx="37">
                  <c:v>61.651575647526428</c:v>
                </c:pt>
                <c:pt idx="38">
                  <c:v>61.651575647526428</c:v>
                </c:pt>
                <c:pt idx="39">
                  <c:v>61.651575647526428</c:v>
                </c:pt>
                <c:pt idx="40">
                  <c:v>61.651575647526428</c:v>
                </c:pt>
                <c:pt idx="41">
                  <c:v>61.651575647526428</c:v>
                </c:pt>
                <c:pt idx="42">
                  <c:v>61.651575647526428</c:v>
                </c:pt>
                <c:pt idx="43">
                  <c:v>61.651575647526428</c:v>
                </c:pt>
                <c:pt idx="44">
                  <c:v>61.651575647526428</c:v>
                </c:pt>
                <c:pt idx="45">
                  <c:v>61.651575647526428</c:v>
                </c:pt>
                <c:pt idx="46">
                  <c:v>61.651575647526428</c:v>
                </c:pt>
                <c:pt idx="47">
                  <c:v>61.651575647526428</c:v>
                </c:pt>
                <c:pt idx="48">
                  <c:v>61.651575647526428</c:v>
                </c:pt>
                <c:pt idx="49">
                  <c:v>61.651575647526428</c:v>
                </c:pt>
                <c:pt idx="50">
                  <c:v>61.651575647526428</c:v>
                </c:pt>
                <c:pt idx="51">
                  <c:v>61.651575647526428</c:v>
                </c:pt>
                <c:pt idx="52">
                  <c:v>61.651575647526428</c:v>
                </c:pt>
                <c:pt idx="53">
                  <c:v>61.651575647526428</c:v>
                </c:pt>
                <c:pt idx="54">
                  <c:v>61.651575647526428</c:v>
                </c:pt>
                <c:pt idx="55">
                  <c:v>61.651575647526428</c:v>
                </c:pt>
                <c:pt idx="56">
                  <c:v>61.651575647526428</c:v>
                </c:pt>
                <c:pt idx="57">
                  <c:v>61.651575647526428</c:v>
                </c:pt>
                <c:pt idx="58">
                  <c:v>61.651575647526428</c:v>
                </c:pt>
                <c:pt idx="59">
                  <c:v>61.651575647526428</c:v>
                </c:pt>
                <c:pt idx="60">
                  <c:v>61.651575647526428</c:v>
                </c:pt>
                <c:pt idx="61">
                  <c:v>61.651575647526428</c:v>
                </c:pt>
              </c:numCache>
            </c:numRef>
          </c:val>
          <c:smooth val="0"/>
          <c:extLst>
            <c:ext xmlns:c16="http://schemas.microsoft.com/office/drawing/2014/chart" uri="{C3380CC4-5D6E-409C-BE32-E72D297353CC}">
              <c16:uniqueId val="{00000001-0E9D-4F29-A897-306139776C68}"/>
            </c:ext>
          </c:extLst>
        </c:ser>
        <c:dLbls>
          <c:showLegendKey val="0"/>
          <c:showVal val="0"/>
          <c:showCatName val="0"/>
          <c:showSerName val="0"/>
          <c:showPercent val="0"/>
          <c:showBubbleSize val="0"/>
        </c:dLbls>
        <c:marker val="1"/>
        <c:smooth val="0"/>
        <c:axId val="143325824"/>
        <c:axId val="145990400"/>
      </c:lineChart>
      <c:catAx>
        <c:axId val="14332582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2800" b="0" i="0" u="none" strike="noStrike" baseline="0">
                <a:solidFill>
                  <a:srgbClr val="000000"/>
                </a:solidFill>
                <a:latin typeface="Times New Roman" pitchFamily="18" charset="0"/>
                <a:ea typeface="Arial"/>
                <a:cs typeface="Times New Roman" pitchFamily="18" charset="0"/>
              </a:defRPr>
            </a:pPr>
            <a:endParaRPr lang="en-US"/>
          </a:p>
        </c:txPr>
        <c:crossAx val="145990400"/>
        <c:crosses val="autoZero"/>
        <c:auto val="1"/>
        <c:lblAlgn val="ctr"/>
        <c:lblOffset val="100"/>
        <c:tickLblSkip val="3"/>
        <c:tickMarkSkip val="1"/>
        <c:noMultiLvlLbl val="0"/>
      </c:catAx>
      <c:valAx>
        <c:axId val="145990400"/>
        <c:scaling>
          <c:orientation val="minMax"/>
          <c:max val="300"/>
        </c:scaling>
        <c:delete val="0"/>
        <c:axPos val="l"/>
        <c:title>
          <c:tx>
            <c:rich>
              <a:bodyPr/>
              <a:lstStyle/>
              <a:p>
                <a:pPr>
                  <a:defRPr sz="2800" b="0" i="0" u="none" strike="noStrike" baseline="0">
                    <a:solidFill>
                      <a:srgbClr val="000000"/>
                    </a:solidFill>
                    <a:latin typeface="Times New Roman" pitchFamily="18" charset="0"/>
                    <a:ea typeface="Arial"/>
                    <a:cs typeface="Times New Roman" pitchFamily="18" charset="0"/>
                  </a:defRPr>
                </a:pPr>
                <a:r>
                  <a:rPr lang="en-US" sz="2800" b="0">
                    <a:latin typeface="Times New Roman" pitchFamily="18" charset="0"/>
                    <a:cs typeface="Times New Roman" pitchFamily="18" charset="0"/>
                  </a:rPr>
                  <a:t>Escapement Index Value (Thousands)</a:t>
                </a:r>
              </a:p>
            </c:rich>
          </c:tx>
          <c:layout>
            <c:manualLayout>
              <c:xMode val="edge"/>
              <c:yMode val="edge"/>
              <c:x val="1.4348586039794917E-2"/>
              <c:y val="0.12349496024159354"/>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2800" b="0" i="0" u="none" strike="noStrike" baseline="0">
                <a:solidFill>
                  <a:srgbClr val="000000"/>
                </a:solidFill>
                <a:latin typeface="Times New Roman" pitchFamily="18" charset="0"/>
                <a:ea typeface="Arial"/>
                <a:cs typeface="Times New Roman" pitchFamily="18" charset="0"/>
              </a:defRPr>
            </a:pPr>
            <a:endParaRPr lang="en-US"/>
          </a:p>
        </c:txPr>
        <c:crossAx val="143325824"/>
        <c:crosses val="autoZero"/>
        <c:crossBetween val="midCat"/>
        <c:majorUnit val="50"/>
      </c:valAx>
      <c:spPr>
        <a:noFill/>
        <a:ln w="12700">
          <a:solidFill>
            <a:srgbClr val="808080"/>
          </a:solidFill>
          <a:prstDash val="solid"/>
        </a:ln>
      </c:spPr>
    </c:plotArea>
    <c:plotVisOnly val="1"/>
    <c:dispBlanksAs val="gap"/>
    <c:showDLblsOverMax val="0"/>
  </c:chart>
  <c:spPr>
    <a:solidFill>
      <a:srgbClr val="FFFFFF"/>
    </a:solidFill>
    <a:ln w="152400">
      <a:noFill/>
    </a:ln>
  </c:spPr>
  <c:txPr>
    <a:bodyPr/>
    <a:lstStyle/>
    <a:p>
      <a:pPr>
        <a:defRPr sz="2200" b="1" i="0" u="none" strike="noStrike" baseline="0">
          <a:solidFill>
            <a:srgbClr val="000000"/>
          </a:solidFill>
          <a:latin typeface="Arial"/>
          <a:ea typeface="Arial"/>
          <a:cs typeface="Arial"/>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200" b="0" i="0" u="none" strike="noStrike" baseline="0">
                <a:solidFill>
                  <a:srgbClr val="000000"/>
                </a:solidFill>
                <a:latin typeface="Times New Roman" panose="02020603050405020304" pitchFamily="18" charset="0"/>
                <a:ea typeface="Arial"/>
                <a:cs typeface="Times New Roman" panose="02020603050405020304" pitchFamily="18" charset="0"/>
              </a:defRPr>
            </a:pPr>
            <a:r>
              <a:rPr lang="en-US" sz="3200" b="0">
                <a:latin typeface="Times New Roman" panose="02020603050405020304" pitchFamily="18" charset="0"/>
                <a:cs typeface="Times New Roman" panose="02020603050405020304" pitchFamily="18" charset="0"/>
              </a:rPr>
              <a:t>Southern Southeast Summer Chum Salmon Escapement Index, 1960–2021</a:t>
            </a:r>
          </a:p>
        </c:rich>
      </c:tx>
      <c:layout>
        <c:manualLayout>
          <c:xMode val="edge"/>
          <c:yMode val="edge"/>
          <c:x val="0.19588650858877094"/>
          <c:y val="9.7320087433798268E-3"/>
        </c:manualLayout>
      </c:layout>
      <c:overlay val="0"/>
      <c:spPr>
        <a:noFill/>
        <a:ln w="25400">
          <a:noFill/>
        </a:ln>
      </c:spPr>
    </c:title>
    <c:autoTitleDeleted val="0"/>
    <c:plotArea>
      <c:layout>
        <c:manualLayout>
          <c:layoutTarget val="inner"/>
          <c:xMode val="edge"/>
          <c:yMode val="edge"/>
          <c:x val="0.15205327413984471"/>
          <c:y val="0.15062533985861881"/>
          <c:w val="0.8201997780244229"/>
          <c:h val="0.6873300706905987"/>
        </c:manualLayout>
      </c:layout>
      <c:lineChart>
        <c:grouping val="standard"/>
        <c:varyColors val="0"/>
        <c:ser>
          <c:idx val="2"/>
          <c:order val="0"/>
          <c:tx>
            <c:v>Escapement Index</c:v>
          </c:tx>
          <c:spPr>
            <a:ln w="25400">
              <a:solidFill>
                <a:srgbClr val="000000"/>
              </a:solidFill>
              <a:prstDash val="solid"/>
            </a:ln>
          </c:spPr>
          <c:marker>
            <c:symbol val="circle"/>
            <c:size val="12"/>
            <c:spPr>
              <a:solidFill>
                <a:srgbClr val="000000"/>
              </a:solidFill>
              <a:ln>
                <a:solidFill>
                  <a:srgbClr val="FFFFFF"/>
                </a:solidFill>
                <a:prstDash val="solid"/>
              </a:ln>
            </c:spPr>
          </c:marker>
          <c:cat>
            <c:strRef>
              <c:f>'INDEX - 1960-2021'!$A$15:$A$76</c:f>
              <c:strCache>
                <c:ptCount val="62"/>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strCache>
            </c:strRef>
          </c:cat>
          <c:val>
            <c:numRef>
              <c:f>'INDEX - 1960-2021'!$S$15:$S$76</c:f>
              <c:numCache>
                <c:formatCode>#,##0</c:formatCode>
                <c:ptCount val="62"/>
                <c:pt idx="0">
                  <c:v>108.2068362793806</c:v>
                </c:pt>
                <c:pt idx="1">
                  <c:v>109.35190027944678</c:v>
                </c:pt>
                <c:pt idx="2">
                  <c:v>221.19862956250986</c:v>
                </c:pt>
                <c:pt idx="3">
                  <c:v>140.77579928952045</c:v>
                </c:pt>
                <c:pt idx="4">
                  <c:v>132.25315630550625</c:v>
                </c:pt>
                <c:pt idx="5">
                  <c:v>57.451745115452944</c:v>
                </c:pt>
                <c:pt idx="6">
                  <c:v>42.081484809014384</c:v>
                </c:pt>
                <c:pt idx="7">
                  <c:v>66.065911422214356</c:v>
                </c:pt>
                <c:pt idx="8">
                  <c:v>69.665890612643693</c:v>
                </c:pt>
                <c:pt idx="9">
                  <c:v>7.3657075224124835</c:v>
                </c:pt>
                <c:pt idx="10">
                  <c:v>51.645509977633345</c:v>
                </c:pt>
                <c:pt idx="11">
                  <c:v>13.231536597642117</c:v>
                </c:pt>
                <c:pt idx="12">
                  <c:v>58.146752667187819</c:v>
                </c:pt>
                <c:pt idx="13">
                  <c:v>49.397685823486114</c:v>
                </c:pt>
                <c:pt idx="14">
                  <c:v>80.569779489703592</c:v>
                </c:pt>
                <c:pt idx="15">
                  <c:v>20.439602133935868</c:v>
                </c:pt>
                <c:pt idx="16">
                  <c:v>52.596882415630567</c:v>
                </c:pt>
                <c:pt idx="17">
                  <c:v>74.043504724689186</c:v>
                </c:pt>
                <c:pt idx="18">
                  <c:v>69.626949378330394</c:v>
                </c:pt>
                <c:pt idx="19">
                  <c:v>123.85687185278728</c:v>
                </c:pt>
                <c:pt idx="20">
                  <c:v>84.926194150618642</c:v>
                </c:pt>
                <c:pt idx="21">
                  <c:v>61.738420775806112</c:v>
                </c:pt>
                <c:pt idx="22">
                  <c:v>31.074000000000002</c:v>
                </c:pt>
                <c:pt idx="23">
                  <c:v>61.622627271433203</c:v>
                </c:pt>
                <c:pt idx="24">
                  <c:v>94.808045957337853</c:v>
                </c:pt>
                <c:pt idx="25">
                  <c:v>115.59600676409039</c:v>
                </c:pt>
                <c:pt idx="26">
                  <c:v>105.83386466357997</c:v>
                </c:pt>
                <c:pt idx="27">
                  <c:v>102.10914608661197</c:v>
                </c:pt>
                <c:pt idx="28">
                  <c:v>224.98599999999999</c:v>
                </c:pt>
                <c:pt idx="29">
                  <c:v>104.43343453614052</c:v>
                </c:pt>
                <c:pt idx="30">
                  <c:v>69.971036649288422</c:v>
                </c:pt>
                <c:pt idx="31">
                  <c:v>86.374339431245602</c:v>
                </c:pt>
                <c:pt idx="32">
                  <c:v>101.26891632211368</c:v>
                </c:pt>
                <c:pt idx="33">
                  <c:v>158.79065994761862</c:v>
                </c:pt>
                <c:pt idx="34">
                  <c:v>119.14207116720557</c:v>
                </c:pt>
                <c:pt idx="35">
                  <c:v>97.540041705777512</c:v>
                </c:pt>
                <c:pt idx="36">
                  <c:v>245.99427279296586</c:v>
                </c:pt>
                <c:pt idx="37">
                  <c:v>76.589639606708502</c:v>
                </c:pt>
                <c:pt idx="38">
                  <c:v>177.53299999999999</c:v>
                </c:pt>
                <c:pt idx="39">
                  <c:v>94.793791199978031</c:v>
                </c:pt>
                <c:pt idx="40">
                  <c:v>152.94800000000001</c:v>
                </c:pt>
                <c:pt idx="41">
                  <c:v>146.78407872265674</c:v>
                </c:pt>
                <c:pt idx="42">
                  <c:v>62.553067521036297</c:v>
                </c:pt>
                <c:pt idx="43">
                  <c:v>73.6809102610178</c:v>
                </c:pt>
                <c:pt idx="44">
                  <c:v>101.09922655671757</c:v>
                </c:pt>
                <c:pt idx="45">
                  <c:v>79.859125199394853</c:v>
                </c:pt>
                <c:pt idx="46">
                  <c:v>80.401982181446115</c:v>
                </c:pt>
                <c:pt idx="47">
                  <c:v>146.33681393599863</c:v>
                </c:pt>
                <c:pt idx="48">
                  <c:v>13.437507984218522</c:v>
                </c:pt>
                <c:pt idx="49">
                  <c:v>46.00404915494348</c:v>
                </c:pt>
                <c:pt idx="50">
                  <c:v>50.74261473030392</c:v>
                </c:pt>
                <c:pt idx="51">
                  <c:v>179.19494454943504</c:v>
                </c:pt>
                <c:pt idx="52">
                  <c:v>154.97999999999999</c:v>
                </c:pt>
                <c:pt idx="53">
                  <c:v>85.683000000000007</c:v>
                </c:pt>
                <c:pt idx="54">
                  <c:v>47.119466727924753</c:v>
                </c:pt>
                <c:pt idx="55">
                  <c:v>115.29949893494633</c:v>
                </c:pt>
                <c:pt idx="56">
                  <c:v>89.672374613879626</c:v>
                </c:pt>
                <c:pt idx="57">
                  <c:v>83.82461865213557</c:v>
                </c:pt>
                <c:pt idx="58">
                  <c:v>127.23729550982689</c:v>
                </c:pt>
                <c:pt idx="59">
                  <c:v>105.31545467343777</c:v>
                </c:pt>
                <c:pt idx="60">
                  <c:v>69.722361077948307</c:v>
                </c:pt>
                <c:pt idx="61">
                  <c:v>77.425473344544898</c:v>
                </c:pt>
              </c:numCache>
            </c:numRef>
          </c:val>
          <c:smooth val="0"/>
          <c:extLst>
            <c:ext xmlns:c16="http://schemas.microsoft.com/office/drawing/2014/chart" uri="{C3380CC4-5D6E-409C-BE32-E72D297353CC}">
              <c16:uniqueId val="{00000000-E4DF-4D0F-A88E-DCF89E63A103}"/>
            </c:ext>
          </c:extLst>
        </c:ser>
        <c:ser>
          <c:idx val="1"/>
          <c:order val="1"/>
          <c:spPr>
            <a:ln w="38100">
              <a:solidFill>
                <a:schemeClr val="tx1"/>
              </a:solidFill>
            </a:ln>
          </c:spPr>
          <c:marker>
            <c:symbol val="none"/>
          </c:marker>
          <c:cat>
            <c:strRef>
              <c:f>'INDEX - 1960-2021'!$A$15:$A$76</c:f>
              <c:strCache>
                <c:ptCount val="62"/>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strCache>
            </c:strRef>
          </c:cat>
          <c:val>
            <c:numRef>
              <c:f>'INDEX - 1960-2021'!$T$15:$T$76</c:f>
              <c:numCache>
                <c:formatCode>#,##0</c:formatCode>
                <c:ptCount val="62"/>
                <c:pt idx="0">
                  <c:v>61.651575647526428</c:v>
                </c:pt>
                <c:pt idx="1">
                  <c:v>61.651575647526428</c:v>
                </c:pt>
                <c:pt idx="2">
                  <c:v>61.651575647526428</c:v>
                </c:pt>
                <c:pt idx="3">
                  <c:v>61.651575647526428</c:v>
                </c:pt>
                <c:pt idx="4">
                  <c:v>61.651575647526428</c:v>
                </c:pt>
                <c:pt idx="5">
                  <c:v>61.651575647526428</c:v>
                </c:pt>
                <c:pt idx="6">
                  <c:v>61.651575647526428</c:v>
                </c:pt>
                <c:pt idx="7">
                  <c:v>61.651575647526428</c:v>
                </c:pt>
                <c:pt idx="8">
                  <c:v>61.651575647526428</c:v>
                </c:pt>
                <c:pt idx="9">
                  <c:v>61.651575647526428</c:v>
                </c:pt>
                <c:pt idx="10">
                  <c:v>61.651575647526428</c:v>
                </c:pt>
                <c:pt idx="11">
                  <c:v>61.651575647526428</c:v>
                </c:pt>
                <c:pt idx="12">
                  <c:v>61.651575647526428</c:v>
                </c:pt>
                <c:pt idx="13">
                  <c:v>61.651575647526428</c:v>
                </c:pt>
                <c:pt idx="14">
                  <c:v>61.651575647526428</c:v>
                </c:pt>
                <c:pt idx="15">
                  <c:v>61.651575647526428</c:v>
                </c:pt>
                <c:pt idx="16">
                  <c:v>61.651575647526428</c:v>
                </c:pt>
                <c:pt idx="17">
                  <c:v>61.651575647526428</c:v>
                </c:pt>
                <c:pt idx="18">
                  <c:v>61.651575647526428</c:v>
                </c:pt>
                <c:pt idx="19">
                  <c:v>61.651575647526428</c:v>
                </c:pt>
                <c:pt idx="20">
                  <c:v>61.651575647526428</c:v>
                </c:pt>
                <c:pt idx="21">
                  <c:v>61.651575647526428</c:v>
                </c:pt>
                <c:pt idx="22">
                  <c:v>61.651575647526428</c:v>
                </c:pt>
                <c:pt idx="23">
                  <c:v>61.651575647526428</c:v>
                </c:pt>
                <c:pt idx="24">
                  <c:v>61.651575647526428</c:v>
                </c:pt>
                <c:pt idx="25">
                  <c:v>61.651575647526428</c:v>
                </c:pt>
                <c:pt idx="26">
                  <c:v>61.651575647526428</c:v>
                </c:pt>
                <c:pt idx="27">
                  <c:v>61.651575647526428</c:v>
                </c:pt>
                <c:pt idx="28">
                  <c:v>61.651575647526428</c:v>
                </c:pt>
                <c:pt idx="29">
                  <c:v>61.651575647526428</c:v>
                </c:pt>
                <c:pt idx="30">
                  <c:v>61.651575647526428</c:v>
                </c:pt>
                <c:pt idx="31">
                  <c:v>61.651575647526428</c:v>
                </c:pt>
                <c:pt idx="32">
                  <c:v>61.651575647526428</c:v>
                </c:pt>
                <c:pt idx="33">
                  <c:v>61.651575647526428</c:v>
                </c:pt>
                <c:pt idx="34">
                  <c:v>61.651575647526428</c:v>
                </c:pt>
                <c:pt idx="35">
                  <c:v>61.651575647526428</c:v>
                </c:pt>
                <c:pt idx="36">
                  <c:v>61.651575647526428</c:v>
                </c:pt>
                <c:pt idx="37">
                  <c:v>61.651575647526428</c:v>
                </c:pt>
                <c:pt idx="38">
                  <c:v>61.651575647526428</c:v>
                </c:pt>
                <c:pt idx="39">
                  <c:v>61.651575647526428</c:v>
                </c:pt>
                <c:pt idx="40">
                  <c:v>61.651575647526428</c:v>
                </c:pt>
                <c:pt idx="41">
                  <c:v>61.651575647526428</c:v>
                </c:pt>
                <c:pt idx="42">
                  <c:v>61.651575647526428</c:v>
                </c:pt>
                <c:pt idx="43">
                  <c:v>61.651575647526428</c:v>
                </c:pt>
                <c:pt idx="44">
                  <c:v>61.651575647526428</c:v>
                </c:pt>
                <c:pt idx="45">
                  <c:v>61.651575647526428</c:v>
                </c:pt>
                <c:pt idx="46">
                  <c:v>61.651575647526428</c:v>
                </c:pt>
                <c:pt idx="47">
                  <c:v>61.651575647526428</c:v>
                </c:pt>
                <c:pt idx="48">
                  <c:v>61.651575647526428</c:v>
                </c:pt>
                <c:pt idx="49">
                  <c:v>61.651575647526428</c:v>
                </c:pt>
                <c:pt idx="50">
                  <c:v>61.651575647526428</c:v>
                </c:pt>
                <c:pt idx="51">
                  <c:v>61.651575647526428</c:v>
                </c:pt>
                <c:pt idx="52">
                  <c:v>61.651575647526428</c:v>
                </c:pt>
                <c:pt idx="53">
                  <c:v>61.651575647526428</c:v>
                </c:pt>
                <c:pt idx="54">
                  <c:v>61.651575647526428</c:v>
                </c:pt>
                <c:pt idx="55">
                  <c:v>61.651575647526428</c:v>
                </c:pt>
                <c:pt idx="56">
                  <c:v>61.651575647526428</c:v>
                </c:pt>
                <c:pt idx="57">
                  <c:v>61.651575647526428</c:v>
                </c:pt>
                <c:pt idx="58">
                  <c:v>61.651575647526428</c:v>
                </c:pt>
                <c:pt idx="59">
                  <c:v>61.651575647526428</c:v>
                </c:pt>
                <c:pt idx="60">
                  <c:v>61.651575647526428</c:v>
                </c:pt>
                <c:pt idx="61">
                  <c:v>61.651575647526428</c:v>
                </c:pt>
              </c:numCache>
            </c:numRef>
          </c:val>
          <c:smooth val="0"/>
          <c:extLst>
            <c:ext xmlns:c16="http://schemas.microsoft.com/office/drawing/2014/chart" uri="{C3380CC4-5D6E-409C-BE32-E72D297353CC}">
              <c16:uniqueId val="{00000001-E4DF-4D0F-A88E-DCF89E63A103}"/>
            </c:ext>
          </c:extLst>
        </c:ser>
        <c:dLbls>
          <c:showLegendKey val="0"/>
          <c:showVal val="0"/>
          <c:showCatName val="0"/>
          <c:showSerName val="0"/>
          <c:showPercent val="0"/>
          <c:showBubbleSize val="0"/>
        </c:dLbls>
        <c:marker val="1"/>
        <c:smooth val="0"/>
        <c:axId val="148009344"/>
        <c:axId val="148010880"/>
      </c:lineChart>
      <c:catAx>
        <c:axId val="14800934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2800" b="0" i="0" u="none" strike="noStrike" baseline="0">
                <a:solidFill>
                  <a:srgbClr val="000000"/>
                </a:solidFill>
                <a:latin typeface="Times New Roman" panose="02020603050405020304" pitchFamily="18" charset="0"/>
                <a:ea typeface="Arial"/>
                <a:cs typeface="Times New Roman" panose="02020603050405020304" pitchFamily="18" charset="0"/>
              </a:defRPr>
            </a:pPr>
            <a:endParaRPr lang="en-US"/>
          </a:p>
        </c:txPr>
        <c:crossAx val="148010880"/>
        <c:crosses val="autoZero"/>
        <c:auto val="1"/>
        <c:lblAlgn val="ctr"/>
        <c:lblOffset val="100"/>
        <c:tickLblSkip val="3"/>
        <c:tickMarkSkip val="1"/>
        <c:noMultiLvlLbl val="0"/>
      </c:catAx>
      <c:valAx>
        <c:axId val="148010880"/>
        <c:scaling>
          <c:orientation val="minMax"/>
        </c:scaling>
        <c:delete val="0"/>
        <c:axPos val="l"/>
        <c:title>
          <c:tx>
            <c:rich>
              <a:bodyPr/>
              <a:lstStyle/>
              <a:p>
                <a:pPr>
                  <a:defRPr sz="3200" b="0" i="0" u="none" strike="noStrike" baseline="0">
                    <a:solidFill>
                      <a:srgbClr val="000000"/>
                    </a:solidFill>
                    <a:latin typeface="Times New Roman" panose="02020603050405020304" pitchFamily="18" charset="0"/>
                    <a:ea typeface="Arial"/>
                    <a:cs typeface="Times New Roman" panose="02020603050405020304" pitchFamily="18" charset="0"/>
                  </a:defRPr>
                </a:pPr>
                <a:r>
                  <a:rPr lang="en-US" sz="3200" b="0">
                    <a:latin typeface="Times New Roman" panose="02020603050405020304" pitchFamily="18" charset="0"/>
                    <a:cs typeface="Times New Roman" panose="02020603050405020304" pitchFamily="18" charset="0"/>
                  </a:rPr>
                  <a:t>Index Value (Thousands)</a:t>
                </a:r>
              </a:p>
            </c:rich>
          </c:tx>
          <c:layout>
            <c:manualLayout>
              <c:xMode val="edge"/>
              <c:yMode val="edge"/>
              <c:x val="1.1312185328922888E-2"/>
              <c:y val="0.198929307615542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2800" b="0" i="0" u="none" strike="noStrike" baseline="0">
                <a:solidFill>
                  <a:srgbClr val="000000"/>
                </a:solidFill>
                <a:latin typeface="Times New Roman" panose="02020603050405020304" pitchFamily="18" charset="0"/>
                <a:ea typeface="Arial"/>
                <a:cs typeface="Times New Roman" panose="02020603050405020304" pitchFamily="18" charset="0"/>
              </a:defRPr>
            </a:pPr>
            <a:endParaRPr lang="en-US"/>
          </a:p>
        </c:txPr>
        <c:crossAx val="148009344"/>
        <c:crosses val="autoZero"/>
        <c:crossBetween val="midCat"/>
        <c:majorUnit val="50"/>
      </c:valAx>
      <c:spPr>
        <a:noFill/>
        <a:ln w="12700">
          <a:solidFill>
            <a:srgbClr val="808080"/>
          </a:solidFill>
          <a:prstDash val="solid"/>
        </a:ln>
      </c:spPr>
    </c:plotArea>
    <c:plotVisOnly val="1"/>
    <c:dispBlanksAs val="gap"/>
    <c:showDLblsOverMax val="0"/>
  </c:chart>
  <c:spPr>
    <a:solidFill>
      <a:srgbClr val="FFFFFF"/>
    </a:solidFill>
    <a:ln w="152400">
      <a:noFill/>
    </a:ln>
  </c:spPr>
  <c:txPr>
    <a:bodyPr/>
    <a:lstStyle/>
    <a:p>
      <a:pPr>
        <a:defRPr sz="2200" b="1" i="0" u="none" strike="noStrike" baseline="0">
          <a:solidFill>
            <a:srgbClr val="000000"/>
          </a:solidFill>
          <a:latin typeface="Arial"/>
          <a:ea typeface="Arial"/>
          <a:cs typeface="Arial"/>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00" b="0" i="0" u="none" strike="noStrike" baseline="0">
                <a:solidFill>
                  <a:srgbClr val="000000"/>
                </a:solidFill>
                <a:latin typeface="Times New Roman" pitchFamily="18" charset="0"/>
                <a:ea typeface="Arial"/>
                <a:cs typeface="Times New Roman" pitchFamily="18" charset="0"/>
              </a:defRPr>
            </a:pPr>
            <a:r>
              <a:rPr lang="en-US" sz="2200" b="0">
                <a:latin typeface="Times New Roman" pitchFamily="18" charset="0"/>
                <a:cs typeface="Times New Roman" pitchFamily="18" charset="0"/>
              </a:rPr>
              <a:t>Southern Southeast Summer Chum Salmon Escapement Index, 1960–2021</a:t>
            </a:r>
          </a:p>
        </c:rich>
      </c:tx>
      <c:layout>
        <c:manualLayout>
          <c:xMode val="edge"/>
          <c:yMode val="edge"/>
          <c:x val="0.18128005919348883"/>
          <c:y val="1.9575856443719428E-2"/>
        </c:manualLayout>
      </c:layout>
      <c:overlay val="0"/>
      <c:spPr>
        <a:noFill/>
        <a:ln w="25400">
          <a:noFill/>
        </a:ln>
      </c:spPr>
    </c:title>
    <c:autoTitleDeleted val="0"/>
    <c:plotArea>
      <c:layout>
        <c:manualLayout>
          <c:layoutTarget val="inner"/>
          <c:xMode val="edge"/>
          <c:yMode val="edge"/>
          <c:x val="0.15205327413984471"/>
          <c:y val="0.17237629146275149"/>
          <c:w val="0.82019977802442301"/>
          <c:h val="0.68733007069059882"/>
        </c:manualLayout>
      </c:layout>
      <c:lineChart>
        <c:grouping val="standard"/>
        <c:varyColors val="0"/>
        <c:ser>
          <c:idx val="2"/>
          <c:order val="0"/>
          <c:tx>
            <c:v>Escapement Index</c:v>
          </c:tx>
          <c:spPr>
            <a:ln w="25400">
              <a:solidFill>
                <a:srgbClr val="000000"/>
              </a:solidFill>
              <a:prstDash val="solid"/>
            </a:ln>
          </c:spPr>
          <c:marker>
            <c:symbol val="circle"/>
            <c:size val="12"/>
            <c:spPr>
              <a:solidFill>
                <a:srgbClr val="000000"/>
              </a:solidFill>
              <a:ln>
                <a:solidFill>
                  <a:srgbClr val="FFFFFF"/>
                </a:solidFill>
                <a:prstDash val="solid"/>
              </a:ln>
            </c:spPr>
          </c:marker>
          <c:cat>
            <c:strRef>
              <c:f>'INDEX - 1960-2021'!$A$15:$A$74</c:f>
              <c:strCache>
                <c:ptCount val="60"/>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strCache>
            </c:strRef>
          </c:cat>
          <c:val>
            <c:numRef>
              <c:f>'INDEX - 1960-2021'!$S$15:$S$74</c:f>
              <c:numCache>
                <c:formatCode>#,##0</c:formatCode>
                <c:ptCount val="60"/>
                <c:pt idx="0">
                  <c:v>108.2068362793806</c:v>
                </c:pt>
                <c:pt idx="1">
                  <c:v>109.35190027944678</c:v>
                </c:pt>
                <c:pt idx="2">
                  <c:v>221.19862956250986</c:v>
                </c:pt>
                <c:pt idx="3">
                  <c:v>140.77579928952045</c:v>
                </c:pt>
                <c:pt idx="4">
                  <c:v>132.25315630550625</c:v>
                </c:pt>
                <c:pt idx="5">
                  <c:v>57.451745115452944</c:v>
                </c:pt>
                <c:pt idx="6">
                  <c:v>42.081484809014384</c:v>
                </c:pt>
                <c:pt idx="7">
                  <c:v>66.065911422214356</c:v>
                </c:pt>
                <c:pt idx="8">
                  <c:v>69.665890612643693</c:v>
                </c:pt>
                <c:pt idx="9">
                  <c:v>7.3657075224124835</c:v>
                </c:pt>
                <c:pt idx="10">
                  <c:v>51.645509977633345</c:v>
                </c:pt>
                <c:pt idx="11">
                  <c:v>13.231536597642117</c:v>
                </c:pt>
                <c:pt idx="12">
                  <c:v>58.146752667187819</c:v>
                </c:pt>
                <c:pt idx="13">
                  <c:v>49.397685823486114</c:v>
                </c:pt>
                <c:pt idx="14">
                  <c:v>80.569779489703592</c:v>
                </c:pt>
                <c:pt idx="15">
                  <c:v>20.439602133935868</c:v>
                </c:pt>
                <c:pt idx="16">
                  <c:v>52.596882415630567</c:v>
                </c:pt>
                <c:pt idx="17">
                  <c:v>74.043504724689186</c:v>
                </c:pt>
                <c:pt idx="18">
                  <c:v>69.626949378330394</c:v>
                </c:pt>
                <c:pt idx="19">
                  <c:v>123.85687185278728</c:v>
                </c:pt>
                <c:pt idx="20">
                  <c:v>84.926194150618642</c:v>
                </c:pt>
                <c:pt idx="21">
                  <c:v>61.738420775806112</c:v>
                </c:pt>
                <c:pt idx="22">
                  <c:v>31.074000000000002</c:v>
                </c:pt>
                <c:pt idx="23">
                  <c:v>61.622627271433203</c:v>
                </c:pt>
                <c:pt idx="24">
                  <c:v>94.808045957337853</c:v>
                </c:pt>
                <c:pt idx="25">
                  <c:v>115.59600676409039</c:v>
                </c:pt>
                <c:pt idx="26">
                  <c:v>105.83386466357997</c:v>
                </c:pt>
                <c:pt idx="27">
                  <c:v>102.10914608661197</c:v>
                </c:pt>
                <c:pt idx="28">
                  <c:v>224.98599999999999</c:v>
                </c:pt>
                <c:pt idx="29">
                  <c:v>104.43343453614052</c:v>
                </c:pt>
                <c:pt idx="30">
                  <c:v>69.971036649288422</c:v>
                </c:pt>
                <c:pt idx="31">
                  <c:v>86.374339431245602</c:v>
                </c:pt>
                <c:pt idx="32">
                  <c:v>101.26891632211368</c:v>
                </c:pt>
                <c:pt idx="33">
                  <c:v>158.79065994761862</c:v>
                </c:pt>
                <c:pt idx="34">
                  <c:v>119.14207116720557</c:v>
                </c:pt>
                <c:pt idx="35">
                  <c:v>97.540041705777512</c:v>
                </c:pt>
                <c:pt idx="36">
                  <c:v>245.99427279296586</c:v>
                </c:pt>
                <c:pt idx="37">
                  <c:v>76.589639606708502</c:v>
                </c:pt>
                <c:pt idx="38">
                  <c:v>177.53299999999999</c:v>
                </c:pt>
                <c:pt idx="39">
                  <c:v>94.793791199978031</c:v>
                </c:pt>
                <c:pt idx="40">
                  <c:v>152.94800000000001</c:v>
                </c:pt>
                <c:pt idx="41">
                  <c:v>146.78407872265674</c:v>
                </c:pt>
                <c:pt idx="42">
                  <c:v>62.553067521036297</c:v>
                </c:pt>
                <c:pt idx="43">
                  <c:v>73.6809102610178</c:v>
                </c:pt>
                <c:pt idx="44">
                  <c:v>101.09922655671757</c:v>
                </c:pt>
                <c:pt idx="45">
                  <c:v>79.859125199394853</c:v>
                </c:pt>
                <c:pt idx="46">
                  <c:v>80.401982181446115</c:v>
                </c:pt>
                <c:pt idx="47">
                  <c:v>146.33681393599863</c:v>
                </c:pt>
                <c:pt idx="48">
                  <c:v>13.437507984218522</c:v>
                </c:pt>
                <c:pt idx="49">
                  <c:v>46.00404915494348</c:v>
                </c:pt>
                <c:pt idx="50">
                  <c:v>50.74261473030392</c:v>
                </c:pt>
                <c:pt idx="51">
                  <c:v>179.19494454943504</c:v>
                </c:pt>
                <c:pt idx="52">
                  <c:v>154.97999999999999</c:v>
                </c:pt>
                <c:pt idx="53">
                  <c:v>85.683000000000007</c:v>
                </c:pt>
                <c:pt idx="54">
                  <c:v>47.119466727924753</c:v>
                </c:pt>
                <c:pt idx="55">
                  <c:v>115.29949893494633</c:v>
                </c:pt>
                <c:pt idx="56">
                  <c:v>89.672374613879626</c:v>
                </c:pt>
                <c:pt idx="57">
                  <c:v>83.82461865213557</c:v>
                </c:pt>
                <c:pt idx="58">
                  <c:v>127.23729550982689</c:v>
                </c:pt>
                <c:pt idx="59">
                  <c:v>105.31545467343777</c:v>
                </c:pt>
              </c:numCache>
            </c:numRef>
          </c:val>
          <c:smooth val="0"/>
          <c:extLst>
            <c:ext xmlns:c16="http://schemas.microsoft.com/office/drawing/2014/chart" uri="{C3380CC4-5D6E-409C-BE32-E72D297353CC}">
              <c16:uniqueId val="{00000000-9DE6-4495-B21E-827A34E1B120}"/>
            </c:ext>
          </c:extLst>
        </c:ser>
        <c:ser>
          <c:idx val="1"/>
          <c:order val="1"/>
          <c:spPr>
            <a:ln w="38100">
              <a:solidFill>
                <a:schemeClr val="tx1"/>
              </a:solidFill>
            </a:ln>
          </c:spPr>
          <c:marker>
            <c:symbol val="none"/>
          </c:marker>
          <c:cat>
            <c:strRef>
              <c:f>'INDEX - 1960-2021'!$A$15:$A$74</c:f>
              <c:strCache>
                <c:ptCount val="60"/>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strCache>
            </c:strRef>
          </c:cat>
          <c:val>
            <c:numRef>
              <c:f>'INDEX - 1960-2021'!$T$15:$T$74</c:f>
              <c:numCache>
                <c:formatCode>#,##0</c:formatCode>
                <c:ptCount val="60"/>
                <c:pt idx="0">
                  <c:v>61.651575647526428</c:v>
                </c:pt>
                <c:pt idx="1">
                  <c:v>61.651575647526428</c:v>
                </c:pt>
                <c:pt idx="2">
                  <c:v>61.651575647526428</c:v>
                </c:pt>
                <c:pt idx="3">
                  <c:v>61.651575647526428</c:v>
                </c:pt>
                <c:pt idx="4">
                  <c:v>61.651575647526428</c:v>
                </c:pt>
                <c:pt idx="5">
                  <c:v>61.651575647526428</c:v>
                </c:pt>
                <c:pt idx="6">
                  <c:v>61.651575647526428</c:v>
                </c:pt>
                <c:pt idx="7">
                  <c:v>61.651575647526428</c:v>
                </c:pt>
                <c:pt idx="8">
                  <c:v>61.651575647526428</c:v>
                </c:pt>
                <c:pt idx="9">
                  <c:v>61.651575647526428</c:v>
                </c:pt>
                <c:pt idx="10">
                  <c:v>61.651575647526428</c:v>
                </c:pt>
                <c:pt idx="11">
                  <c:v>61.651575647526428</c:v>
                </c:pt>
                <c:pt idx="12">
                  <c:v>61.651575647526428</c:v>
                </c:pt>
                <c:pt idx="13">
                  <c:v>61.651575647526428</c:v>
                </c:pt>
                <c:pt idx="14">
                  <c:v>61.651575647526428</c:v>
                </c:pt>
                <c:pt idx="15">
                  <c:v>61.651575647526428</c:v>
                </c:pt>
                <c:pt idx="16">
                  <c:v>61.651575647526428</c:v>
                </c:pt>
                <c:pt idx="17">
                  <c:v>61.651575647526428</c:v>
                </c:pt>
                <c:pt idx="18">
                  <c:v>61.651575647526428</c:v>
                </c:pt>
                <c:pt idx="19">
                  <c:v>61.651575647526428</c:v>
                </c:pt>
                <c:pt idx="20">
                  <c:v>61.651575647526428</c:v>
                </c:pt>
                <c:pt idx="21">
                  <c:v>61.651575647526428</c:v>
                </c:pt>
                <c:pt idx="22">
                  <c:v>61.651575647526428</c:v>
                </c:pt>
                <c:pt idx="23">
                  <c:v>61.651575647526428</c:v>
                </c:pt>
                <c:pt idx="24">
                  <c:v>61.651575647526428</c:v>
                </c:pt>
                <c:pt idx="25">
                  <c:v>61.651575647526428</c:v>
                </c:pt>
                <c:pt idx="26">
                  <c:v>61.651575647526428</c:v>
                </c:pt>
                <c:pt idx="27">
                  <c:v>61.651575647526428</c:v>
                </c:pt>
                <c:pt idx="28">
                  <c:v>61.651575647526428</c:v>
                </c:pt>
                <c:pt idx="29">
                  <c:v>61.651575647526428</c:v>
                </c:pt>
                <c:pt idx="30">
                  <c:v>61.651575647526428</c:v>
                </c:pt>
                <c:pt idx="31">
                  <c:v>61.651575647526428</c:v>
                </c:pt>
                <c:pt idx="32">
                  <c:v>61.651575647526428</c:v>
                </c:pt>
                <c:pt idx="33">
                  <c:v>61.651575647526428</c:v>
                </c:pt>
                <c:pt idx="34">
                  <c:v>61.651575647526428</c:v>
                </c:pt>
                <c:pt idx="35">
                  <c:v>61.651575647526428</c:v>
                </c:pt>
                <c:pt idx="36">
                  <c:v>61.651575647526428</c:v>
                </c:pt>
                <c:pt idx="37">
                  <c:v>61.651575647526428</c:v>
                </c:pt>
                <c:pt idx="38">
                  <c:v>61.651575647526428</c:v>
                </c:pt>
                <c:pt idx="39">
                  <c:v>61.651575647526428</c:v>
                </c:pt>
                <c:pt idx="40">
                  <c:v>61.651575647526428</c:v>
                </c:pt>
                <c:pt idx="41">
                  <c:v>61.651575647526428</c:v>
                </c:pt>
                <c:pt idx="42">
                  <c:v>61.651575647526428</c:v>
                </c:pt>
                <c:pt idx="43">
                  <c:v>61.651575647526428</c:v>
                </c:pt>
                <c:pt idx="44">
                  <c:v>61.651575647526428</c:v>
                </c:pt>
                <c:pt idx="45">
                  <c:v>61.651575647526428</c:v>
                </c:pt>
                <c:pt idx="46">
                  <c:v>61.651575647526428</c:v>
                </c:pt>
                <c:pt idx="47">
                  <c:v>61.651575647526428</c:v>
                </c:pt>
                <c:pt idx="48">
                  <c:v>61.651575647526428</c:v>
                </c:pt>
                <c:pt idx="49">
                  <c:v>61.651575647526428</c:v>
                </c:pt>
                <c:pt idx="50">
                  <c:v>61.651575647526428</c:v>
                </c:pt>
                <c:pt idx="51">
                  <c:v>61.651575647526428</c:v>
                </c:pt>
                <c:pt idx="52">
                  <c:v>61.651575647526428</c:v>
                </c:pt>
                <c:pt idx="53">
                  <c:v>61.651575647526428</c:v>
                </c:pt>
                <c:pt idx="54">
                  <c:v>61.651575647526428</c:v>
                </c:pt>
                <c:pt idx="55">
                  <c:v>61.651575647526428</c:v>
                </c:pt>
                <c:pt idx="56">
                  <c:v>61.651575647526428</c:v>
                </c:pt>
                <c:pt idx="57">
                  <c:v>61.651575647526428</c:v>
                </c:pt>
                <c:pt idx="58">
                  <c:v>61.651575647526428</c:v>
                </c:pt>
                <c:pt idx="59">
                  <c:v>61.651575647526428</c:v>
                </c:pt>
              </c:numCache>
            </c:numRef>
          </c:val>
          <c:smooth val="0"/>
          <c:extLst>
            <c:ext xmlns:c16="http://schemas.microsoft.com/office/drawing/2014/chart" uri="{C3380CC4-5D6E-409C-BE32-E72D297353CC}">
              <c16:uniqueId val="{00000001-9DE6-4495-B21E-827A34E1B120}"/>
            </c:ext>
          </c:extLst>
        </c:ser>
        <c:dLbls>
          <c:showLegendKey val="0"/>
          <c:showVal val="0"/>
          <c:showCatName val="0"/>
          <c:showSerName val="0"/>
          <c:showPercent val="0"/>
          <c:showBubbleSize val="0"/>
        </c:dLbls>
        <c:marker val="1"/>
        <c:smooth val="0"/>
        <c:axId val="150340736"/>
        <c:axId val="150342656"/>
      </c:lineChart>
      <c:catAx>
        <c:axId val="150340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800" b="0" i="0" u="none" strike="noStrike" baseline="0">
                <a:solidFill>
                  <a:srgbClr val="000000"/>
                </a:solidFill>
                <a:latin typeface="Times New Roman" pitchFamily="18" charset="0"/>
                <a:ea typeface="Arial"/>
                <a:cs typeface="Times New Roman" pitchFamily="18" charset="0"/>
              </a:defRPr>
            </a:pPr>
            <a:endParaRPr lang="en-US"/>
          </a:p>
        </c:txPr>
        <c:crossAx val="150342656"/>
        <c:crosses val="autoZero"/>
        <c:auto val="1"/>
        <c:lblAlgn val="ctr"/>
        <c:lblOffset val="100"/>
        <c:tickLblSkip val="3"/>
        <c:tickMarkSkip val="1"/>
        <c:noMultiLvlLbl val="0"/>
      </c:catAx>
      <c:valAx>
        <c:axId val="150342656"/>
        <c:scaling>
          <c:orientation val="minMax"/>
        </c:scaling>
        <c:delete val="0"/>
        <c:axPos val="l"/>
        <c:title>
          <c:tx>
            <c:rich>
              <a:bodyPr/>
              <a:lstStyle/>
              <a:p>
                <a:pPr>
                  <a:defRPr sz="2200" b="0" i="0" u="none" strike="noStrike" baseline="0">
                    <a:solidFill>
                      <a:srgbClr val="000000"/>
                    </a:solidFill>
                    <a:latin typeface="Times New Roman" pitchFamily="18" charset="0"/>
                    <a:ea typeface="Arial"/>
                    <a:cs typeface="Times New Roman" pitchFamily="18" charset="0"/>
                  </a:defRPr>
                </a:pPr>
                <a:r>
                  <a:rPr lang="en-US" b="0">
                    <a:latin typeface="Times New Roman" pitchFamily="18" charset="0"/>
                    <a:cs typeface="Times New Roman" pitchFamily="18" charset="0"/>
                  </a:rPr>
                  <a:t>Index Value (Thousands)</a:t>
                </a:r>
              </a:p>
            </c:rich>
          </c:tx>
          <c:layout>
            <c:manualLayout>
              <c:xMode val="edge"/>
              <c:yMode val="edge"/>
              <c:x val="7.3791673396996155E-3"/>
              <c:y val="0.19666453892458735"/>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2000" b="0" i="0" u="none" strike="noStrike" baseline="0">
                <a:solidFill>
                  <a:srgbClr val="000000"/>
                </a:solidFill>
                <a:latin typeface="Times New Roman" pitchFamily="18" charset="0"/>
                <a:ea typeface="Arial"/>
                <a:cs typeface="Times New Roman" pitchFamily="18" charset="0"/>
              </a:defRPr>
            </a:pPr>
            <a:endParaRPr lang="en-US"/>
          </a:p>
        </c:txPr>
        <c:crossAx val="150340736"/>
        <c:crosses val="autoZero"/>
        <c:crossBetween val="midCat"/>
        <c:majorUnit val="50"/>
      </c:valAx>
      <c:spPr>
        <a:noFill/>
        <a:ln w="12700">
          <a:solidFill>
            <a:srgbClr val="808080"/>
          </a:solidFill>
          <a:prstDash val="solid"/>
        </a:ln>
      </c:spPr>
    </c:plotArea>
    <c:plotVisOnly val="1"/>
    <c:dispBlanksAs val="gap"/>
    <c:showDLblsOverMax val="0"/>
  </c:chart>
  <c:spPr>
    <a:solidFill>
      <a:srgbClr val="FFFFFF"/>
    </a:solidFill>
    <a:ln w="152400">
      <a:noFill/>
    </a:ln>
  </c:spPr>
  <c:txPr>
    <a:bodyPr/>
    <a:lstStyle/>
    <a:p>
      <a:pPr>
        <a:defRPr sz="2200" b="1" i="0" u="none" strike="noStrike" baseline="0">
          <a:solidFill>
            <a:srgbClr val="000000"/>
          </a:solidFill>
          <a:latin typeface="Arial"/>
          <a:ea typeface="Arial"/>
          <a:cs typeface="Arial"/>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200" b="0" i="0" u="none" strike="noStrike" baseline="0">
                <a:solidFill>
                  <a:srgbClr val="000000"/>
                </a:solidFill>
                <a:latin typeface="Arial"/>
                <a:ea typeface="Arial"/>
                <a:cs typeface="Arial"/>
              </a:defRPr>
            </a:pPr>
            <a:r>
              <a:rPr lang="en-US" sz="3200" b="0"/>
              <a:t>Southern Southeast  (Index Survey)</a:t>
            </a:r>
          </a:p>
        </c:rich>
      </c:tx>
      <c:layout>
        <c:manualLayout>
          <c:xMode val="edge"/>
          <c:yMode val="edge"/>
          <c:x val="0.2437260730588624"/>
          <c:y val="3.8344237873250614E-2"/>
        </c:manualLayout>
      </c:layout>
      <c:overlay val="0"/>
      <c:spPr>
        <a:noFill/>
        <a:ln w="25400">
          <a:noFill/>
        </a:ln>
      </c:spPr>
    </c:title>
    <c:autoTitleDeleted val="0"/>
    <c:plotArea>
      <c:layout>
        <c:manualLayout>
          <c:layoutTarget val="inner"/>
          <c:xMode val="edge"/>
          <c:yMode val="edge"/>
          <c:x val="0.15205327413984471"/>
          <c:y val="0.15062533985861881"/>
          <c:w val="0.8201997780244229"/>
          <c:h val="0.6873300706905987"/>
        </c:manualLayout>
      </c:layout>
      <c:lineChart>
        <c:grouping val="standard"/>
        <c:varyColors val="0"/>
        <c:ser>
          <c:idx val="2"/>
          <c:order val="0"/>
          <c:tx>
            <c:v>Escapement Index</c:v>
          </c:tx>
          <c:spPr>
            <a:ln w="25400">
              <a:solidFill>
                <a:srgbClr val="000000"/>
              </a:solidFill>
              <a:prstDash val="solid"/>
            </a:ln>
          </c:spPr>
          <c:marker>
            <c:symbol val="circle"/>
            <c:size val="12"/>
            <c:spPr>
              <a:solidFill>
                <a:srgbClr val="000000"/>
              </a:solidFill>
              <a:ln>
                <a:solidFill>
                  <a:srgbClr val="FFFFFF"/>
                </a:solidFill>
                <a:prstDash val="solid"/>
              </a:ln>
            </c:spPr>
          </c:marker>
          <c:cat>
            <c:strRef>
              <c:f>'INDEX - 1960-2021'!$A$15:$A$76</c:f>
              <c:strCache>
                <c:ptCount val="62"/>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strCache>
            </c:strRef>
          </c:cat>
          <c:val>
            <c:numRef>
              <c:f>'INDEX - 1960-2021'!$S$15:$S$76</c:f>
              <c:numCache>
                <c:formatCode>#,##0</c:formatCode>
                <c:ptCount val="62"/>
                <c:pt idx="0">
                  <c:v>108.2068362793806</c:v>
                </c:pt>
                <c:pt idx="1">
                  <c:v>109.35190027944678</c:v>
                </c:pt>
                <c:pt idx="2">
                  <c:v>221.19862956250986</c:v>
                </c:pt>
                <c:pt idx="3">
                  <c:v>140.77579928952045</c:v>
                </c:pt>
                <c:pt idx="4">
                  <c:v>132.25315630550625</c:v>
                </c:pt>
                <c:pt idx="5">
                  <c:v>57.451745115452944</c:v>
                </c:pt>
                <c:pt idx="6">
                  <c:v>42.081484809014384</c:v>
                </c:pt>
                <c:pt idx="7">
                  <c:v>66.065911422214356</c:v>
                </c:pt>
                <c:pt idx="8">
                  <c:v>69.665890612643693</c:v>
                </c:pt>
                <c:pt idx="9">
                  <c:v>7.3657075224124835</c:v>
                </c:pt>
                <c:pt idx="10">
                  <c:v>51.645509977633345</c:v>
                </c:pt>
                <c:pt idx="11">
                  <c:v>13.231536597642117</c:v>
                </c:pt>
                <c:pt idx="12">
                  <c:v>58.146752667187819</c:v>
                </c:pt>
                <c:pt idx="13">
                  <c:v>49.397685823486114</c:v>
                </c:pt>
                <c:pt idx="14">
                  <c:v>80.569779489703592</c:v>
                </c:pt>
                <c:pt idx="15">
                  <c:v>20.439602133935868</c:v>
                </c:pt>
                <c:pt idx="16">
                  <c:v>52.596882415630567</c:v>
                </c:pt>
                <c:pt idx="17">
                  <c:v>74.043504724689186</c:v>
                </c:pt>
                <c:pt idx="18">
                  <c:v>69.626949378330394</c:v>
                </c:pt>
                <c:pt idx="19">
                  <c:v>123.85687185278728</c:v>
                </c:pt>
                <c:pt idx="20">
                  <c:v>84.926194150618642</c:v>
                </c:pt>
                <c:pt idx="21">
                  <c:v>61.738420775806112</c:v>
                </c:pt>
                <c:pt idx="22">
                  <c:v>31.074000000000002</c:v>
                </c:pt>
                <c:pt idx="23">
                  <c:v>61.622627271433203</c:v>
                </c:pt>
                <c:pt idx="24">
                  <c:v>94.808045957337853</c:v>
                </c:pt>
                <c:pt idx="25">
                  <c:v>115.59600676409039</c:v>
                </c:pt>
                <c:pt idx="26">
                  <c:v>105.83386466357997</c:v>
                </c:pt>
                <c:pt idx="27">
                  <c:v>102.10914608661197</c:v>
                </c:pt>
                <c:pt idx="28">
                  <c:v>224.98599999999999</c:v>
                </c:pt>
                <c:pt idx="29">
                  <c:v>104.43343453614052</c:v>
                </c:pt>
                <c:pt idx="30">
                  <c:v>69.971036649288422</c:v>
                </c:pt>
                <c:pt idx="31">
                  <c:v>86.374339431245602</c:v>
                </c:pt>
                <c:pt idx="32">
                  <c:v>101.26891632211368</c:v>
                </c:pt>
                <c:pt idx="33">
                  <c:v>158.79065994761862</c:v>
                </c:pt>
                <c:pt idx="34">
                  <c:v>119.14207116720557</c:v>
                </c:pt>
                <c:pt idx="35">
                  <c:v>97.540041705777512</c:v>
                </c:pt>
                <c:pt idx="36">
                  <c:v>245.99427279296586</c:v>
                </c:pt>
                <c:pt idx="37">
                  <c:v>76.589639606708502</c:v>
                </c:pt>
                <c:pt idx="38">
                  <c:v>177.53299999999999</c:v>
                </c:pt>
                <c:pt idx="39">
                  <c:v>94.793791199978031</c:v>
                </c:pt>
                <c:pt idx="40">
                  <c:v>152.94800000000001</c:v>
                </c:pt>
                <c:pt idx="41">
                  <c:v>146.78407872265674</c:v>
                </c:pt>
                <c:pt idx="42">
                  <c:v>62.553067521036297</c:v>
                </c:pt>
                <c:pt idx="43">
                  <c:v>73.6809102610178</c:v>
                </c:pt>
                <c:pt idx="44">
                  <c:v>101.09922655671757</c:v>
                </c:pt>
                <c:pt idx="45">
                  <c:v>79.859125199394853</c:v>
                </c:pt>
                <c:pt idx="46">
                  <c:v>80.401982181446115</c:v>
                </c:pt>
                <c:pt idx="47">
                  <c:v>146.33681393599863</c:v>
                </c:pt>
                <c:pt idx="48">
                  <c:v>13.437507984218522</c:v>
                </c:pt>
                <c:pt idx="49">
                  <c:v>46.00404915494348</c:v>
                </c:pt>
                <c:pt idx="50">
                  <c:v>50.74261473030392</c:v>
                </c:pt>
                <c:pt idx="51">
                  <c:v>179.19494454943504</c:v>
                </c:pt>
                <c:pt idx="52">
                  <c:v>154.97999999999999</c:v>
                </c:pt>
                <c:pt idx="53">
                  <c:v>85.683000000000007</c:v>
                </c:pt>
                <c:pt idx="54">
                  <c:v>47.119466727924753</c:v>
                </c:pt>
                <c:pt idx="55">
                  <c:v>115.29949893494633</c:v>
                </c:pt>
                <c:pt idx="56">
                  <c:v>89.672374613879626</c:v>
                </c:pt>
                <c:pt idx="57">
                  <c:v>83.82461865213557</c:v>
                </c:pt>
                <c:pt idx="58">
                  <c:v>127.23729550982689</c:v>
                </c:pt>
                <c:pt idx="59">
                  <c:v>105.31545467343777</c:v>
                </c:pt>
                <c:pt idx="60">
                  <c:v>69.722361077948307</c:v>
                </c:pt>
                <c:pt idx="61">
                  <c:v>77.425473344544898</c:v>
                </c:pt>
              </c:numCache>
            </c:numRef>
          </c:val>
          <c:smooth val="0"/>
          <c:extLst>
            <c:ext xmlns:c16="http://schemas.microsoft.com/office/drawing/2014/chart" uri="{C3380CC4-5D6E-409C-BE32-E72D297353CC}">
              <c16:uniqueId val="{00000000-1F2F-412B-84A3-3AE6B5D0A31A}"/>
            </c:ext>
          </c:extLst>
        </c:ser>
        <c:ser>
          <c:idx val="1"/>
          <c:order val="1"/>
          <c:spPr>
            <a:ln w="38100">
              <a:solidFill>
                <a:schemeClr val="tx1"/>
              </a:solidFill>
            </a:ln>
          </c:spPr>
          <c:marker>
            <c:symbol val="none"/>
          </c:marker>
          <c:cat>
            <c:strRef>
              <c:f>'INDEX - 1960-2021'!$A$15:$A$76</c:f>
              <c:strCache>
                <c:ptCount val="62"/>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strCache>
            </c:strRef>
          </c:cat>
          <c:val>
            <c:numRef>
              <c:f>'INDEX - 1960-2021'!$T$15:$T$76</c:f>
              <c:numCache>
                <c:formatCode>#,##0</c:formatCode>
                <c:ptCount val="62"/>
                <c:pt idx="0">
                  <c:v>61.651575647526428</c:v>
                </c:pt>
                <c:pt idx="1">
                  <c:v>61.651575647526428</c:v>
                </c:pt>
                <c:pt idx="2">
                  <c:v>61.651575647526428</c:v>
                </c:pt>
                <c:pt idx="3">
                  <c:v>61.651575647526428</c:v>
                </c:pt>
                <c:pt idx="4">
                  <c:v>61.651575647526428</c:v>
                </c:pt>
                <c:pt idx="5">
                  <c:v>61.651575647526428</c:v>
                </c:pt>
                <c:pt idx="6">
                  <c:v>61.651575647526428</c:v>
                </c:pt>
                <c:pt idx="7">
                  <c:v>61.651575647526428</c:v>
                </c:pt>
                <c:pt idx="8">
                  <c:v>61.651575647526428</c:v>
                </c:pt>
                <c:pt idx="9">
                  <c:v>61.651575647526428</c:v>
                </c:pt>
                <c:pt idx="10">
                  <c:v>61.651575647526428</c:v>
                </c:pt>
                <c:pt idx="11">
                  <c:v>61.651575647526428</c:v>
                </c:pt>
                <c:pt idx="12">
                  <c:v>61.651575647526428</c:v>
                </c:pt>
                <c:pt idx="13">
                  <c:v>61.651575647526428</c:v>
                </c:pt>
                <c:pt idx="14">
                  <c:v>61.651575647526428</c:v>
                </c:pt>
                <c:pt idx="15">
                  <c:v>61.651575647526428</c:v>
                </c:pt>
                <c:pt idx="16">
                  <c:v>61.651575647526428</c:v>
                </c:pt>
                <c:pt idx="17">
                  <c:v>61.651575647526428</c:v>
                </c:pt>
                <c:pt idx="18">
                  <c:v>61.651575647526428</c:v>
                </c:pt>
                <c:pt idx="19">
                  <c:v>61.651575647526428</c:v>
                </c:pt>
                <c:pt idx="20">
                  <c:v>61.651575647526428</c:v>
                </c:pt>
                <c:pt idx="21">
                  <c:v>61.651575647526428</c:v>
                </c:pt>
                <c:pt idx="22">
                  <c:v>61.651575647526428</c:v>
                </c:pt>
                <c:pt idx="23">
                  <c:v>61.651575647526428</c:v>
                </c:pt>
                <c:pt idx="24">
                  <c:v>61.651575647526428</c:v>
                </c:pt>
                <c:pt idx="25">
                  <c:v>61.651575647526428</c:v>
                </c:pt>
                <c:pt idx="26">
                  <c:v>61.651575647526428</c:v>
                </c:pt>
                <c:pt idx="27">
                  <c:v>61.651575647526428</c:v>
                </c:pt>
                <c:pt idx="28">
                  <c:v>61.651575647526428</c:v>
                </c:pt>
                <c:pt idx="29">
                  <c:v>61.651575647526428</c:v>
                </c:pt>
                <c:pt idx="30">
                  <c:v>61.651575647526428</c:v>
                </c:pt>
                <c:pt idx="31">
                  <c:v>61.651575647526428</c:v>
                </c:pt>
                <c:pt idx="32">
                  <c:v>61.651575647526428</c:v>
                </c:pt>
                <c:pt idx="33">
                  <c:v>61.651575647526428</c:v>
                </c:pt>
                <c:pt idx="34">
                  <c:v>61.651575647526428</c:v>
                </c:pt>
                <c:pt idx="35">
                  <c:v>61.651575647526428</c:v>
                </c:pt>
                <c:pt idx="36">
                  <c:v>61.651575647526428</c:v>
                </c:pt>
                <c:pt idx="37">
                  <c:v>61.651575647526428</c:v>
                </c:pt>
                <c:pt idx="38">
                  <c:v>61.651575647526428</c:v>
                </c:pt>
                <c:pt idx="39">
                  <c:v>61.651575647526428</c:v>
                </c:pt>
                <c:pt idx="40">
                  <c:v>61.651575647526428</c:v>
                </c:pt>
                <c:pt idx="41">
                  <c:v>61.651575647526428</c:v>
                </c:pt>
                <c:pt idx="42">
                  <c:v>61.651575647526428</c:v>
                </c:pt>
                <c:pt idx="43">
                  <c:v>61.651575647526428</c:v>
                </c:pt>
                <c:pt idx="44">
                  <c:v>61.651575647526428</c:v>
                </c:pt>
                <c:pt idx="45">
                  <c:v>61.651575647526428</c:v>
                </c:pt>
                <c:pt idx="46">
                  <c:v>61.651575647526428</c:v>
                </c:pt>
                <c:pt idx="47">
                  <c:v>61.651575647526428</c:v>
                </c:pt>
                <c:pt idx="48">
                  <c:v>61.651575647526428</c:v>
                </c:pt>
                <c:pt idx="49">
                  <c:v>61.651575647526428</c:v>
                </c:pt>
                <c:pt idx="50">
                  <c:v>61.651575647526428</c:v>
                </c:pt>
                <c:pt idx="51">
                  <c:v>61.651575647526428</c:v>
                </c:pt>
                <c:pt idx="52">
                  <c:v>61.651575647526428</c:v>
                </c:pt>
                <c:pt idx="53">
                  <c:v>61.651575647526428</c:v>
                </c:pt>
                <c:pt idx="54">
                  <c:v>61.651575647526428</c:v>
                </c:pt>
                <c:pt idx="55">
                  <c:v>61.651575647526428</c:v>
                </c:pt>
                <c:pt idx="56">
                  <c:v>61.651575647526428</c:v>
                </c:pt>
                <c:pt idx="57">
                  <c:v>61.651575647526428</c:v>
                </c:pt>
                <c:pt idx="58">
                  <c:v>61.651575647526428</c:v>
                </c:pt>
                <c:pt idx="59">
                  <c:v>61.651575647526428</c:v>
                </c:pt>
                <c:pt idx="60">
                  <c:v>61.651575647526428</c:v>
                </c:pt>
                <c:pt idx="61">
                  <c:v>61.651575647526428</c:v>
                </c:pt>
              </c:numCache>
            </c:numRef>
          </c:val>
          <c:smooth val="0"/>
          <c:extLst>
            <c:ext xmlns:c16="http://schemas.microsoft.com/office/drawing/2014/chart" uri="{C3380CC4-5D6E-409C-BE32-E72D297353CC}">
              <c16:uniqueId val="{00000001-1F2F-412B-84A3-3AE6B5D0A31A}"/>
            </c:ext>
          </c:extLst>
        </c:ser>
        <c:dLbls>
          <c:showLegendKey val="0"/>
          <c:showVal val="0"/>
          <c:showCatName val="0"/>
          <c:showSerName val="0"/>
          <c:showPercent val="0"/>
          <c:showBubbleSize val="0"/>
        </c:dLbls>
        <c:marker val="1"/>
        <c:smooth val="0"/>
        <c:axId val="147434112"/>
        <c:axId val="147440000"/>
      </c:lineChart>
      <c:catAx>
        <c:axId val="14743411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2800" b="0" i="0" u="none" strike="noStrike" baseline="0">
                <a:solidFill>
                  <a:srgbClr val="000000"/>
                </a:solidFill>
                <a:latin typeface="Arial"/>
                <a:ea typeface="Arial"/>
                <a:cs typeface="Arial"/>
              </a:defRPr>
            </a:pPr>
            <a:endParaRPr lang="en-US"/>
          </a:p>
        </c:txPr>
        <c:crossAx val="147440000"/>
        <c:crosses val="autoZero"/>
        <c:auto val="1"/>
        <c:lblAlgn val="ctr"/>
        <c:lblOffset val="100"/>
        <c:tickLblSkip val="3"/>
        <c:tickMarkSkip val="1"/>
        <c:noMultiLvlLbl val="0"/>
      </c:catAx>
      <c:valAx>
        <c:axId val="147440000"/>
        <c:scaling>
          <c:orientation val="minMax"/>
        </c:scaling>
        <c:delete val="0"/>
        <c:axPos val="l"/>
        <c:title>
          <c:tx>
            <c:rich>
              <a:bodyPr/>
              <a:lstStyle/>
              <a:p>
                <a:pPr>
                  <a:defRPr sz="3200" b="0" i="0" u="none" strike="noStrike" baseline="0">
                    <a:solidFill>
                      <a:srgbClr val="000000"/>
                    </a:solidFill>
                    <a:latin typeface="Arial"/>
                    <a:ea typeface="Arial"/>
                    <a:cs typeface="Arial"/>
                  </a:defRPr>
                </a:pPr>
                <a:r>
                  <a:rPr lang="en-US" sz="3200" b="0"/>
                  <a:t>Index Value (Thousands)</a:t>
                </a:r>
              </a:p>
            </c:rich>
          </c:tx>
          <c:layout>
            <c:manualLayout>
              <c:xMode val="edge"/>
              <c:yMode val="edge"/>
              <c:x val="7.240985076183315E-3"/>
              <c:y val="0.19581010041666683"/>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2800" b="0" i="0" u="none" strike="noStrike" baseline="0">
                <a:solidFill>
                  <a:srgbClr val="000000"/>
                </a:solidFill>
                <a:latin typeface="Arial"/>
                <a:ea typeface="Arial"/>
                <a:cs typeface="Arial"/>
              </a:defRPr>
            </a:pPr>
            <a:endParaRPr lang="en-US"/>
          </a:p>
        </c:txPr>
        <c:crossAx val="147434112"/>
        <c:crosses val="autoZero"/>
        <c:crossBetween val="midCat"/>
        <c:majorUnit val="50"/>
      </c:valAx>
      <c:spPr>
        <a:noFill/>
        <a:ln w="12700">
          <a:solidFill>
            <a:srgbClr val="808080"/>
          </a:solidFill>
          <a:prstDash val="solid"/>
        </a:ln>
      </c:spPr>
    </c:plotArea>
    <c:plotVisOnly val="1"/>
    <c:dispBlanksAs val="gap"/>
    <c:showDLblsOverMax val="0"/>
  </c:chart>
  <c:spPr>
    <a:solidFill>
      <a:srgbClr val="FFFFFF"/>
    </a:solidFill>
    <a:ln w="152400">
      <a:noFill/>
    </a:ln>
  </c:spPr>
  <c:txPr>
    <a:bodyPr/>
    <a:lstStyle/>
    <a:p>
      <a:pPr>
        <a:defRPr sz="2200" b="1"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0" i="0" u="none" strike="noStrike" baseline="0">
                <a:solidFill>
                  <a:srgbClr val="000000"/>
                </a:solidFill>
                <a:latin typeface="Arial"/>
                <a:ea typeface="Arial"/>
                <a:cs typeface="Arial"/>
              </a:defRPr>
            </a:pPr>
            <a:r>
              <a:rPr lang="en-US" sz="2000" b="0"/>
              <a:t>Southern Southeast Summer Chum Salmon Escapement Index, 1960–2021</a:t>
            </a:r>
          </a:p>
        </c:rich>
      </c:tx>
      <c:layout>
        <c:manualLayout>
          <c:xMode val="edge"/>
          <c:yMode val="edge"/>
          <c:x val="0.19715339749198016"/>
          <c:y val="1.6296419735403026E-2"/>
        </c:manualLayout>
      </c:layout>
      <c:overlay val="0"/>
      <c:spPr>
        <a:noFill/>
        <a:ln w="25400">
          <a:noFill/>
        </a:ln>
      </c:spPr>
    </c:title>
    <c:autoTitleDeleted val="0"/>
    <c:plotArea>
      <c:layout>
        <c:manualLayout>
          <c:layoutTarget val="inner"/>
          <c:xMode val="edge"/>
          <c:yMode val="edge"/>
          <c:x val="0.15205327413984471"/>
          <c:y val="0.15062533985861881"/>
          <c:w val="0.82019977802442301"/>
          <c:h val="0.68733007069059882"/>
        </c:manualLayout>
      </c:layout>
      <c:lineChart>
        <c:grouping val="standard"/>
        <c:varyColors val="0"/>
        <c:ser>
          <c:idx val="2"/>
          <c:order val="0"/>
          <c:tx>
            <c:v>Escapement Index</c:v>
          </c:tx>
          <c:spPr>
            <a:ln w="25400">
              <a:solidFill>
                <a:srgbClr val="000000"/>
              </a:solidFill>
              <a:prstDash val="solid"/>
            </a:ln>
          </c:spPr>
          <c:marker>
            <c:symbol val="circle"/>
            <c:size val="12"/>
            <c:spPr>
              <a:solidFill>
                <a:srgbClr val="000000"/>
              </a:solidFill>
              <a:ln>
                <a:solidFill>
                  <a:srgbClr val="FFFFFF"/>
                </a:solidFill>
                <a:prstDash val="solid"/>
              </a:ln>
            </c:spPr>
          </c:marker>
          <c:cat>
            <c:strRef>
              <c:f>'INDEX - 1960-2021'!$A$15:$A$76</c:f>
              <c:strCache>
                <c:ptCount val="62"/>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strCache>
            </c:strRef>
          </c:cat>
          <c:val>
            <c:numRef>
              <c:f>'INDEX - 1960-2021'!$S$15:$S$76</c:f>
              <c:numCache>
                <c:formatCode>#,##0</c:formatCode>
                <c:ptCount val="62"/>
                <c:pt idx="0">
                  <c:v>108.2068362793806</c:v>
                </c:pt>
                <c:pt idx="1">
                  <c:v>109.35190027944678</c:v>
                </c:pt>
                <c:pt idx="2">
                  <c:v>221.19862956250986</c:v>
                </c:pt>
                <c:pt idx="3">
                  <c:v>140.77579928952045</c:v>
                </c:pt>
                <c:pt idx="4">
                  <c:v>132.25315630550625</c:v>
                </c:pt>
                <c:pt idx="5">
                  <c:v>57.451745115452944</c:v>
                </c:pt>
                <c:pt idx="6">
                  <c:v>42.081484809014384</c:v>
                </c:pt>
                <c:pt idx="7">
                  <c:v>66.065911422214356</c:v>
                </c:pt>
                <c:pt idx="8">
                  <c:v>69.665890612643693</c:v>
                </c:pt>
                <c:pt idx="9">
                  <c:v>7.3657075224124835</c:v>
                </c:pt>
                <c:pt idx="10">
                  <c:v>51.645509977633345</c:v>
                </c:pt>
                <c:pt idx="11">
                  <c:v>13.231536597642117</c:v>
                </c:pt>
                <c:pt idx="12">
                  <c:v>58.146752667187819</c:v>
                </c:pt>
                <c:pt idx="13">
                  <c:v>49.397685823486114</c:v>
                </c:pt>
                <c:pt idx="14">
                  <c:v>80.569779489703592</c:v>
                </c:pt>
                <c:pt idx="15">
                  <c:v>20.439602133935868</c:v>
                </c:pt>
                <c:pt idx="16">
                  <c:v>52.596882415630567</c:v>
                </c:pt>
                <c:pt idx="17">
                  <c:v>74.043504724689186</c:v>
                </c:pt>
                <c:pt idx="18">
                  <c:v>69.626949378330394</c:v>
                </c:pt>
                <c:pt idx="19">
                  <c:v>123.85687185278728</c:v>
                </c:pt>
                <c:pt idx="20">
                  <c:v>84.926194150618642</c:v>
                </c:pt>
                <c:pt idx="21">
                  <c:v>61.738420775806112</c:v>
                </c:pt>
                <c:pt idx="22">
                  <c:v>31.074000000000002</c:v>
                </c:pt>
                <c:pt idx="23">
                  <c:v>61.622627271433203</c:v>
                </c:pt>
                <c:pt idx="24">
                  <c:v>94.808045957337853</c:v>
                </c:pt>
                <c:pt idx="25">
                  <c:v>115.59600676409039</c:v>
                </c:pt>
                <c:pt idx="26">
                  <c:v>105.83386466357997</c:v>
                </c:pt>
                <c:pt idx="27">
                  <c:v>102.10914608661197</c:v>
                </c:pt>
                <c:pt idx="28">
                  <c:v>224.98599999999999</c:v>
                </c:pt>
                <c:pt idx="29">
                  <c:v>104.43343453614052</c:v>
                </c:pt>
                <c:pt idx="30">
                  <c:v>69.971036649288422</c:v>
                </c:pt>
                <c:pt idx="31">
                  <c:v>86.374339431245602</c:v>
                </c:pt>
                <c:pt idx="32">
                  <c:v>101.26891632211368</c:v>
                </c:pt>
                <c:pt idx="33">
                  <c:v>158.79065994761862</c:v>
                </c:pt>
                <c:pt idx="34">
                  <c:v>119.14207116720557</c:v>
                </c:pt>
                <c:pt idx="35">
                  <c:v>97.540041705777512</c:v>
                </c:pt>
                <c:pt idx="36">
                  <c:v>245.99427279296586</c:v>
                </c:pt>
                <c:pt idx="37">
                  <c:v>76.589639606708502</c:v>
                </c:pt>
                <c:pt idx="38">
                  <c:v>177.53299999999999</c:v>
                </c:pt>
                <c:pt idx="39">
                  <c:v>94.793791199978031</c:v>
                </c:pt>
                <c:pt idx="40">
                  <c:v>152.94800000000001</c:v>
                </c:pt>
                <c:pt idx="41">
                  <c:v>146.78407872265674</c:v>
                </c:pt>
                <c:pt idx="42">
                  <c:v>62.553067521036297</c:v>
                </c:pt>
                <c:pt idx="43">
                  <c:v>73.6809102610178</c:v>
                </c:pt>
                <c:pt idx="44">
                  <c:v>101.09922655671757</c:v>
                </c:pt>
                <c:pt idx="45">
                  <c:v>79.859125199394853</c:v>
                </c:pt>
                <c:pt idx="46">
                  <c:v>80.401982181446115</c:v>
                </c:pt>
                <c:pt idx="47">
                  <c:v>146.33681393599863</c:v>
                </c:pt>
                <c:pt idx="48">
                  <c:v>13.437507984218522</c:v>
                </c:pt>
                <c:pt idx="49">
                  <c:v>46.00404915494348</c:v>
                </c:pt>
                <c:pt idx="50">
                  <c:v>50.74261473030392</c:v>
                </c:pt>
                <c:pt idx="51">
                  <c:v>179.19494454943504</c:v>
                </c:pt>
                <c:pt idx="52">
                  <c:v>154.97999999999999</c:v>
                </c:pt>
                <c:pt idx="53">
                  <c:v>85.683000000000007</c:v>
                </c:pt>
                <c:pt idx="54">
                  <c:v>47.119466727924753</c:v>
                </c:pt>
                <c:pt idx="55">
                  <c:v>115.29949893494633</c:v>
                </c:pt>
                <c:pt idx="56">
                  <c:v>89.672374613879626</c:v>
                </c:pt>
                <c:pt idx="57">
                  <c:v>83.82461865213557</c:v>
                </c:pt>
                <c:pt idx="58">
                  <c:v>127.23729550982689</c:v>
                </c:pt>
                <c:pt idx="59">
                  <c:v>105.31545467343777</c:v>
                </c:pt>
                <c:pt idx="60">
                  <c:v>69.722361077948307</c:v>
                </c:pt>
                <c:pt idx="61">
                  <c:v>77.425473344544898</c:v>
                </c:pt>
              </c:numCache>
            </c:numRef>
          </c:val>
          <c:smooth val="0"/>
          <c:extLst>
            <c:ext xmlns:c16="http://schemas.microsoft.com/office/drawing/2014/chart" uri="{C3380CC4-5D6E-409C-BE32-E72D297353CC}">
              <c16:uniqueId val="{00000000-9635-4EDD-8360-6A8575AEEE89}"/>
            </c:ext>
          </c:extLst>
        </c:ser>
        <c:ser>
          <c:idx val="1"/>
          <c:order val="1"/>
          <c:spPr>
            <a:ln w="38100">
              <a:solidFill>
                <a:schemeClr val="tx1"/>
              </a:solidFill>
            </a:ln>
          </c:spPr>
          <c:marker>
            <c:symbol val="none"/>
          </c:marker>
          <c:cat>
            <c:strRef>
              <c:f>'INDEX - 1960-2021'!$A$15:$A$76</c:f>
              <c:strCache>
                <c:ptCount val="62"/>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strCache>
            </c:strRef>
          </c:cat>
          <c:val>
            <c:numRef>
              <c:f>'INDEX - 1960-2021'!$T$15:$T$76</c:f>
              <c:numCache>
                <c:formatCode>#,##0</c:formatCode>
                <c:ptCount val="62"/>
                <c:pt idx="0">
                  <c:v>61.651575647526428</c:v>
                </c:pt>
                <c:pt idx="1">
                  <c:v>61.651575647526428</c:v>
                </c:pt>
                <c:pt idx="2">
                  <c:v>61.651575647526428</c:v>
                </c:pt>
                <c:pt idx="3">
                  <c:v>61.651575647526428</c:v>
                </c:pt>
                <c:pt idx="4">
                  <c:v>61.651575647526428</c:v>
                </c:pt>
                <c:pt idx="5">
                  <c:v>61.651575647526428</c:v>
                </c:pt>
                <c:pt idx="6">
                  <c:v>61.651575647526428</c:v>
                </c:pt>
                <c:pt idx="7">
                  <c:v>61.651575647526428</c:v>
                </c:pt>
                <c:pt idx="8">
                  <c:v>61.651575647526428</c:v>
                </c:pt>
                <c:pt idx="9">
                  <c:v>61.651575647526428</c:v>
                </c:pt>
                <c:pt idx="10">
                  <c:v>61.651575647526428</c:v>
                </c:pt>
                <c:pt idx="11">
                  <c:v>61.651575647526428</c:v>
                </c:pt>
                <c:pt idx="12">
                  <c:v>61.651575647526428</c:v>
                </c:pt>
                <c:pt idx="13">
                  <c:v>61.651575647526428</c:v>
                </c:pt>
                <c:pt idx="14">
                  <c:v>61.651575647526428</c:v>
                </c:pt>
                <c:pt idx="15">
                  <c:v>61.651575647526428</c:v>
                </c:pt>
                <c:pt idx="16">
                  <c:v>61.651575647526428</c:v>
                </c:pt>
                <c:pt idx="17">
                  <c:v>61.651575647526428</c:v>
                </c:pt>
                <c:pt idx="18">
                  <c:v>61.651575647526428</c:v>
                </c:pt>
                <c:pt idx="19">
                  <c:v>61.651575647526428</c:v>
                </c:pt>
                <c:pt idx="20">
                  <c:v>61.651575647526428</c:v>
                </c:pt>
                <c:pt idx="21">
                  <c:v>61.651575647526428</c:v>
                </c:pt>
                <c:pt idx="22">
                  <c:v>61.651575647526428</c:v>
                </c:pt>
                <c:pt idx="23">
                  <c:v>61.651575647526428</c:v>
                </c:pt>
                <c:pt idx="24">
                  <c:v>61.651575647526428</c:v>
                </c:pt>
                <c:pt idx="25">
                  <c:v>61.651575647526428</c:v>
                </c:pt>
                <c:pt idx="26">
                  <c:v>61.651575647526428</c:v>
                </c:pt>
                <c:pt idx="27">
                  <c:v>61.651575647526428</c:v>
                </c:pt>
                <c:pt idx="28">
                  <c:v>61.651575647526428</c:v>
                </c:pt>
                <c:pt idx="29">
                  <c:v>61.651575647526428</c:v>
                </c:pt>
                <c:pt idx="30">
                  <c:v>61.651575647526428</c:v>
                </c:pt>
                <c:pt idx="31">
                  <c:v>61.651575647526428</c:v>
                </c:pt>
                <c:pt idx="32">
                  <c:v>61.651575647526428</c:v>
                </c:pt>
                <c:pt idx="33">
                  <c:v>61.651575647526428</c:v>
                </c:pt>
                <c:pt idx="34">
                  <c:v>61.651575647526428</c:v>
                </c:pt>
                <c:pt idx="35">
                  <c:v>61.651575647526428</c:v>
                </c:pt>
                <c:pt idx="36">
                  <c:v>61.651575647526428</c:v>
                </c:pt>
                <c:pt idx="37">
                  <c:v>61.651575647526428</c:v>
                </c:pt>
                <c:pt idx="38">
                  <c:v>61.651575647526428</c:v>
                </c:pt>
                <c:pt idx="39">
                  <c:v>61.651575647526428</c:v>
                </c:pt>
                <c:pt idx="40">
                  <c:v>61.651575647526428</c:v>
                </c:pt>
                <c:pt idx="41">
                  <c:v>61.651575647526428</c:v>
                </c:pt>
                <c:pt idx="42">
                  <c:v>61.651575647526428</c:v>
                </c:pt>
                <c:pt idx="43">
                  <c:v>61.651575647526428</c:v>
                </c:pt>
                <c:pt idx="44">
                  <c:v>61.651575647526428</c:v>
                </c:pt>
                <c:pt idx="45">
                  <c:v>61.651575647526428</c:v>
                </c:pt>
                <c:pt idx="46">
                  <c:v>61.651575647526428</c:v>
                </c:pt>
                <c:pt idx="47">
                  <c:v>61.651575647526428</c:v>
                </c:pt>
                <c:pt idx="48">
                  <c:v>61.651575647526428</c:v>
                </c:pt>
                <c:pt idx="49">
                  <c:v>61.651575647526428</c:v>
                </c:pt>
                <c:pt idx="50">
                  <c:v>61.651575647526428</c:v>
                </c:pt>
                <c:pt idx="51">
                  <c:v>61.651575647526428</c:v>
                </c:pt>
                <c:pt idx="52">
                  <c:v>61.651575647526428</c:v>
                </c:pt>
                <c:pt idx="53">
                  <c:v>61.651575647526428</c:v>
                </c:pt>
                <c:pt idx="54">
                  <c:v>61.651575647526428</c:v>
                </c:pt>
                <c:pt idx="55">
                  <c:v>61.651575647526428</c:v>
                </c:pt>
                <c:pt idx="56">
                  <c:v>61.651575647526428</c:v>
                </c:pt>
                <c:pt idx="57">
                  <c:v>61.651575647526428</c:v>
                </c:pt>
                <c:pt idx="58">
                  <c:v>61.651575647526428</c:v>
                </c:pt>
                <c:pt idx="59">
                  <c:v>61.651575647526428</c:v>
                </c:pt>
                <c:pt idx="60">
                  <c:v>61.651575647526428</c:v>
                </c:pt>
                <c:pt idx="61">
                  <c:v>61.651575647526428</c:v>
                </c:pt>
              </c:numCache>
            </c:numRef>
          </c:val>
          <c:smooth val="0"/>
          <c:extLst>
            <c:ext xmlns:c16="http://schemas.microsoft.com/office/drawing/2014/chart" uri="{C3380CC4-5D6E-409C-BE32-E72D297353CC}">
              <c16:uniqueId val="{00000001-9635-4EDD-8360-6A8575AEEE89}"/>
            </c:ext>
          </c:extLst>
        </c:ser>
        <c:ser>
          <c:idx val="0"/>
          <c:order val="2"/>
          <c:tx>
            <c:v>5-Year Running Average</c:v>
          </c:tx>
          <c:spPr>
            <a:ln w="38100">
              <a:solidFill>
                <a:schemeClr val="tx1">
                  <a:lumMod val="75000"/>
                  <a:lumOff val="25000"/>
                </a:schemeClr>
              </a:solidFill>
            </a:ln>
          </c:spPr>
          <c:marker>
            <c:symbol val="none"/>
          </c:marker>
          <c:cat>
            <c:strRef>
              <c:f>'INDEX - 1960-2021'!$A$15:$A$76</c:f>
              <c:strCache>
                <c:ptCount val="62"/>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pt idx="60">
                  <c:v>2020</c:v>
                </c:pt>
                <c:pt idx="61">
                  <c:v>2021</c:v>
                </c:pt>
              </c:strCache>
            </c:strRef>
          </c:cat>
          <c:val>
            <c:numRef>
              <c:f>'INDEX - 1960-2021'!$U$15:$U$76</c:f>
              <c:numCache>
                <c:formatCode>#,##0</c:formatCode>
                <c:ptCount val="62"/>
                <c:pt idx="4">
                  <c:v>142.35726434327279</c:v>
                </c:pt>
                <c:pt idx="5">
                  <c:v>132.20624611048726</c:v>
                </c:pt>
                <c:pt idx="6">
                  <c:v>118.75216301640077</c:v>
                </c:pt>
                <c:pt idx="7">
                  <c:v>87.72561938834167</c:v>
                </c:pt>
                <c:pt idx="8">
                  <c:v>73.503637652966319</c:v>
                </c:pt>
                <c:pt idx="9">
                  <c:v>48.526147896347574</c:v>
                </c:pt>
                <c:pt idx="10">
                  <c:v>47.364900868783657</c:v>
                </c:pt>
                <c:pt idx="11">
                  <c:v>41.594911226509197</c:v>
                </c:pt>
                <c:pt idx="12">
                  <c:v>40.011079475503891</c:v>
                </c:pt>
                <c:pt idx="13">
                  <c:v>35.957438517672372</c:v>
                </c:pt>
                <c:pt idx="14">
                  <c:v>50.598252911130594</c:v>
                </c:pt>
                <c:pt idx="15">
                  <c:v>44.357071342391102</c:v>
                </c:pt>
                <c:pt idx="16">
                  <c:v>52.230140505988786</c:v>
                </c:pt>
                <c:pt idx="17">
                  <c:v>55.409490917489066</c:v>
                </c:pt>
                <c:pt idx="18">
                  <c:v>59.455343628457925</c:v>
                </c:pt>
                <c:pt idx="19">
                  <c:v>68.112762101074651</c:v>
                </c:pt>
                <c:pt idx="20">
                  <c:v>81.010080504411206</c:v>
                </c:pt>
                <c:pt idx="21">
                  <c:v>82.83838817644633</c:v>
                </c:pt>
                <c:pt idx="22">
                  <c:v>74.244487231508487</c:v>
                </c:pt>
                <c:pt idx="23">
                  <c:v>72.643622810129045</c:v>
                </c:pt>
                <c:pt idx="24">
                  <c:v>66.833857631039166</c:v>
                </c:pt>
                <c:pt idx="25">
                  <c:v>72.967820153733513</c:v>
                </c:pt>
                <c:pt idx="26">
                  <c:v>81.786908931288281</c:v>
                </c:pt>
                <c:pt idx="27">
                  <c:v>95.993938148610681</c:v>
                </c:pt>
                <c:pt idx="28">
                  <c:v>128.66661269432402</c:v>
                </c:pt>
                <c:pt idx="29">
                  <c:v>130.5916904100846</c:v>
                </c:pt>
                <c:pt idx="30">
                  <c:v>121.46669638712417</c:v>
                </c:pt>
                <c:pt idx="31">
                  <c:v>117.5747913406573</c:v>
                </c:pt>
                <c:pt idx="32">
                  <c:v>117.40674538775764</c:v>
                </c:pt>
                <c:pt idx="33">
                  <c:v>104.16767737728136</c:v>
                </c:pt>
                <c:pt idx="34">
                  <c:v>107.10940470349438</c:v>
                </c:pt>
                <c:pt idx="35">
                  <c:v>112.62320571479219</c:v>
                </c:pt>
                <c:pt idx="36">
                  <c:v>144.54719238713625</c:v>
                </c:pt>
                <c:pt idx="37">
                  <c:v>139.61133704405523</c:v>
                </c:pt>
                <c:pt idx="38">
                  <c:v>143.35980505453148</c:v>
                </c:pt>
                <c:pt idx="39">
                  <c:v>138.49014906108599</c:v>
                </c:pt>
                <c:pt idx="40">
                  <c:v>149.57174071993046</c:v>
                </c:pt>
                <c:pt idx="41">
                  <c:v>129.72970190586867</c:v>
                </c:pt>
                <c:pt idx="42">
                  <c:v>126.92238748873422</c:v>
                </c:pt>
                <c:pt idx="43">
                  <c:v>106.15196954093776</c:v>
                </c:pt>
                <c:pt idx="44">
                  <c:v>107.41305661228569</c:v>
                </c:pt>
                <c:pt idx="45">
                  <c:v>92.795281652164647</c:v>
                </c:pt>
                <c:pt idx="46">
                  <c:v>79.518862343922521</c:v>
                </c:pt>
                <c:pt idx="47">
                  <c:v>96.27561162691498</c:v>
                </c:pt>
                <c:pt idx="48">
                  <c:v>84.226931171555151</c:v>
                </c:pt>
                <c:pt idx="49">
                  <c:v>73.207895691200321</c:v>
                </c:pt>
                <c:pt idx="50">
                  <c:v>67.384593597382121</c:v>
                </c:pt>
                <c:pt idx="51">
                  <c:v>87.143186070979908</c:v>
                </c:pt>
                <c:pt idx="52">
                  <c:v>88.871823283780188</c:v>
                </c:pt>
                <c:pt idx="53">
                  <c:v>103.32092168693649</c:v>
                </c:pt>
                <c:pt idx="54">
                  <c:v>103.54400520153274</c:v>
                </c:pt>
                <c:pt idx="55">
                  <c:v>116.45538204246122</c:v>
                </c:pt>
                <c:pt idx="56">
                  <c:v>98.550868055350151</c:v>
                </c:pt>
                <c:pt idx="57">
                  <c:v>84.319791785777255</c:v>
                </c:pt>
                <c:pt idx="58">
                  <c:v>92.630650887742632</c:v>
                </c:pt>
                <c:pt idx="59">
                  <c:v>104.26984847684523</c:v>
                </c:pt>
                <c:pt idx="60">
                  <c:v>95.154420905445633</c:v>
                </c:pt>
                <c:pt idx="61">
                  <c:v>92.705040651578699</c:v>
                </c:pt>
              </c:numCache>
            </c:numRef>
          </c:val>
          <c:smooth val="0"/>
          <c:extLst>
            <c:ext xmlns:c16="http://schemas.microsoft.com/office/drawing/2014/chart" uri="{C3380CC4-5D6E-409C-BE32-E72D297353CC}">
              <c16:uniqueId val="{00000002-9635-4EDD-8360-6A8575AEEE89}"/>
            </c:ext>
          </c:extLst>
        </c:ser>
        <c:dLbls>
          <c:showLegendKey val="0"/>
          <c:showVal val="0"/>
          <c:showCatName val="0"/>
          <c:showSerName val="0"/>
          <c:showPercent val="0"/>
          <c:showBubbleSize val="0"/>
        </c:dLbls>
        <c:marker val="1"/>
        <c:smooth val="0"/>
        <c:axId val="153025920"/>
        <c:axId val="153442944"/>
      </c:lineChart>
      <c:catAx>
        <c:axId val="15302592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2000" b="0" i="0" u="none" strike="noStrike" baseline="0">
                <a:solidFill>
                  <a:srgbClr val="000000"/>
                </a:solidFill>
                <a:latin typeface="Arial"/>
                <a:ea typeface="Arial"/>
                <a:cs typeface="Arial"/>
              </a:defRPr>
            </a:pPr>
            <a:endParaRPr lang="en-US"/>
          </a:p>
        </c:txPr>
        <c:crossAx val="153442944"/>
        <c:crosses val="autoZero"/>
        <c:auto val="1"/>
        <c:lblAlgn val="ctr"/>
        <c:lblOffset val="100"/>
        <c:tickLblSkip val="3"/>
        <c:tickMarkSkip val="1"/>
        <c:noMultiLvlLbl val="0"/>
      </c:catAx>
      <c:valAx>
        <c:axId val="153442944"/>
        <c:scaling>
          <c:orientation val="minMax"/>
        </c:scaling>
        <c:delete val="0"/>
        <c:axPos val="l"/>
        <c:title>
          <c:tx>
            <c:rich>
              <a:bodyPr/>
              <a:lstStyle/>
              <a:p>
                <a:pPr>
                  <a:defRPr sz="2000" b="0" i="0" u="none" strike="noStrike" baseline="0">
                    <a:solidFill>
                      <a:srgbClr val="000000"/>
                    </a:solidFill>
                    <a:latin typeface="Arial"/>
                    <a:ea typeface="Arial"/>
                    <a:cs typeface="Arial"/>
                  </a:defRPr>
                </a:pPr>
                <a:r>
                  <a:rPr lang="en-US" sz="2000" b="0"/>
                  <a:t>Index Value (Thousands)</a:t>
                </a:r>
              </a:p>
            </c:rich>
          </c:tx>
          <c:layout>
            <c:manualLayout>
              <c:xMode val="edge"/>
              <c:yMode val="edge"/>
              <c:x val="9.2427821522309724E-3"/>
              <c:y val="0.1694557502179133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2000" b="0" i="0" u="none" strike="noStrike" baseline="0">
                <a:solidFill>
                  <a:srgbClr val="000000"/>
                </a:solidFill>
                <a:latin typeface="Arial"/>
                <a:ea typeface="Arial"/>
                <a:cs typeface="Arial"/>
              </a:defRPr>
            </a:pPr>
            <a:endParaRPr lang="en-US"/>
          </a:p>
        </c:txPr>
        <c:crossAx val="153025920"/>
        <c:crosses val="autoZero"/>
        <c:crossBetween val="midCat"/>
        <c:majorUnit val="50"/>
      </c:valAx>
      <c:spPr>
        <a:noFill/>
        <a:ln w="12700">
          <a:solidFill>
            <a:srgbClr val="808080"/>
          </a:solidFill>
          <a:prstDash val="solid"/>
        </a:ln>
      </c:spPr>
    </c:plotArea>
    <c:plotVisOnly val="1"/>
    <c:dispBlanksAs val="gap"/>
    <c:showDLblsOverMax val="0"/>
  </c:chart>
  <c:spPr>
    <a:solidFill>
      <a:srgbClr val="FFFFFF"/>
    </a:solidFill>
    <a:ln w="152400">
      <a:solidFill>
        <a:schemeClr val="bg1"/>
      </a:solidFill>
    </a:ln>
  </c:spPr>
  <c:txPr>
    <a:bodyPr/>
    <a:lstStyle/>
    <a:p>
      <a:pPr>
        <a:defRPr sz="2200" b="1" i="0" u="none" strike="noStrike" baseline="0">
          <a:solidFill>
            <a:srgbClr val="000000"/>
          </a:solidFill>
          <a:latin typeface="Arial"/>
          <a:ea typeface="Arial"/>
          <a:cs typeface="Arial"/>
        </a:defRPr>
      </a:pPr>
      <a:endParaRPr lang="en-US"/>
    </a:p>
  </c:txPr>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100-000000000000}">
  <sheetPr/>
  <sheetViews>
    <sheetView zoomScale="90" workbookViewId="0"/>
  </sheetViews>
  <pageMargins left="0.75" right="0.75" top="1" bottom="1" header="0.5" footer="0.5"/>
  <pageSetup orientation="landscape" r:id="rId1"/>
  <headerFooter alignWithMargins="0"/>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200-000000000000}">
  <sheetPr/>
  <sheetViews>
    <sheetView zoomScale="90" workbookViewId="0"/>
  </sheetViews>
  <pageMargins left="0.75" right="0.75" top="1" bottom="1" header="0.5" footer="0.5"/>
  <pageSetup orientation="landscape" r:id="rId1"/>
  <headerFooter alignWithMargins="0"/>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300-000000000000}">
  <sheetPr/>
  <sheetViews>
    <sheetView zoomScale="90" workbookViewId="0"/>
  </sheetViews>
  <pageMargins left="0.75" right="0.75" top="1" bottom="1" header="0.5" footer="0.5"/>
  <pageSetup orientation="landscape" r:id="rId1"/>
  <headerFooter alignWithMargins="0"/>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400-000000000000}">
  <sheetPr/>
  <sheetViews>
    <sheetView zoomScale="70" workbookViewId="0"/>
  </sheetViews>
  <pageMargins left="0.75" right="0.75" top="1" bottom="1" header="0.5" footer="0.5"/>
  <pageSetup orientation="landscape" r:id="rId1"/>
  <headerFooter alignWithMargins="0"/>
  <drawing r:id="rId2"/>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500-000000000000}">
  <sheetPr/>
  <sheetViews>
    <sheetView zoomScale="90" workbookViewId="0"/>
  </sheetViews>
  <pageMargins left="0.75" right="0.75" top="1" bottom="1" header="0.5" footer="0.5"/>
  <pageSetup orientation="landscape" r:id="rId1"/>
  <headerFooter alignWithMargins="0"/>
  <drawing r:id="rId2"/>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600-000000000000}">
  <sheetPr/>
  <sheetViews>
    <sheetView zoomScale="90" workbookViewId="0"/>
  </sheetViews>
  <pageMargins left="0.75" right="0.75" top="1" bottom="1" header="0.5" footer="0.5"/>
  <pageSetup orientation="landscape"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absoluteAnchor>
    <xdr:pos x="0" y="0"/>
    <xdr:ext cx="10720917" cy="7291917"/>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10720917" cy="7291917"/>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10720917" cy="7291917"/>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10708821" cy="7279821"/>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10720917" cy="7291917"/>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0.19877</cdr:x>
      <cdr:y>0.20545</cdr:y>
    </cdr:from>
    <cdr:to>
      <cdr:x>0.64561</cdr:x>
      <cdr:y>0.29818</cdr:y>
    </cdr:to>
    <cdr:sp macro="" textlink="">
      <cdr:nvSpPr>
        <cdr:cNvPr id="2" name="TextBox 1"/>
        <cdr:cNvSpPr txBox="1"/>
      </cdr:nvSpPr>
      <cdr:spPr>
        <a:xfrm xmlns:a="http://schemas.openxmlformats.org/drawingml/2006/main">
          <a:off x="2130997" y="1498124"/>
          <a:ext cx="4790503" cy="6761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2800">
              <a:latin typeface="Arial" panose="020B0604020202020204" pitchFamily="34" charset="0"/>
              <a:cs typeface="Arial" panose="020B0604020202020204" pitchFamily="34" charset="0"/>
            </a:rPr>
            <a:t>Lower-bound SEG = 62,000</a:t>
          </a: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10720917" cy="7291917"/>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0.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R93"/>
  <sheetViews>
    <sheetView tabSelected="1" workbookViewId="0">
      <pane xSplit="1" ySplit="14" topLeftCell="B54" activePane="bottomRight" state="frozen"/>
      <selection pane="topRight" activeCell="B1" sqref="B1"/>
      <selection pane="bottomLeft" activeCell="A11" sqref="A11"/>
      <selection pane="bottomRight" activeCell="A76" sqref="A76:XFD76"/>
    </sheetView>
  </sheetViews>
  <sheetFormatPr baseColWidth="10" defaultColWidth="8.83203125" defaultRowHeight="11" x14ac:dyDescent="0.15"/>
  <cols>
    <col min="1" max="1" width="24.83203125" style="47" customWidth="1"/>
    <col min="2" max="3" width="8.83203125" style="47" customWidth="1"/>
    <col min="4" max="4" width="8.83203125" style="30" customWidth="1"/>
    <col min="5" max="5" width="8.83203125" style="47" customWidth="1"/>
    <col min="6" max="6" width="8.83203125" style="48" customWidth="1"/>
    <col min="7" max="12" width="8.83203125" style="47" customWidth="1"/>
    <col min="13" max="14" width="8.83203125" style="30" customWidth="1"/>
    <col min="15" max="15" width="8.83203125" style="47" customWidth="1"/>
    <col min="16" max="16" width="9.1640625" style="47" customWidth="1"/>
    <col min="17" max="17" width="8.83203125" style="47" customWidth="1"/>
    <col min="18" max="20" width="8.83203125" style="47"/>
    <col min="21" max="21" width="11.33203125" style="47" customWidth="1"/>
    <col min="22" max="16384" width="8.83203125" style="47"/>
  </cols>
  <sheetData>
    <row r="1" spans="1:96" ht="16" x14ac:dyDescent="0.2">
      <c r="A1" s="46" t="s">
        <v>133</v>
      </c>
    </row>
    <row r="2" spans="1:96" ht="13" x14ac:dyDescent="0.15">
      <c r="A2" s="49" t="s">
        <v>84</v>
      </c>
    </row>
    <row r="3" spans="1:96" ht="13" x14ac:dyDescent="0.15">
      <c r="A3" s="22" t="s">
        <v>88</v>
      </c>
      <c r="G3" s="47" t="s">
        <v>104</v>
      </c>
    </row>
    <row r="4" spans="1:96" ht="13" x14ac:dyDescent="0.15">
      <c r="A4" s="22" t="s">
        <v>87</v>
      </c>
    </row>
    <row r="5" spans="1:96" ht="13" x14ac:dyDescent="0.15">
      <c r="A5" s="22" t="s">
        <v>102</v>
      </c>
      <c r="B5" s="67"/>
      <c r="C5" s="67"/>
      <c r="E5" s="67"/>
      <c r="F5" s="67"/>
      <c r="G5" s="67"/>
      <c r="J5" s="67"/>
      <c r="K5" s="67"/>
      <c r="L5" s="67"/>
      <c r="O5" s="67"/>
      <c r="P5" s="67"/>
    </row>
    <row r="6" spans="1:96" ht="13" x14ac:dyDescent="0.15">
      <c r="A6" s="22" t="s">
        <v>128</v>
      </c>
      <c r="B6" s="67"/>
      <c r="C6" s="67"/>
      <c r="E6" s="67"/>
      <c r="F6" s="67"/>
      <c r="G6" s="67"/>
      <c r="J6" s="67"/>
      <c r="K6" s="67"/>
      <c r="L6" s="67"/>
      <c r="O6" s="67"/>
      <c r="P6" s="67"/>
    </row>
    <row r="7" spans="1:96" x14ac:dyDescent="0.15">
      <c r="A7" s="50"/>
      <c r="D7" s="51"/>
      <c r="M7" s="51"/>
      <c r="N7" s="51"/>
    </row>
    <row r="8" spans="1:96" x14ac:dyDescent="0.15">
      <c r="A8" s="62" t="s">
        <v>0</v>
      </c>
      <c r="B8" s="63" t="s">
        <v>19</v>
      </c>
      <c r="C8" s="63" t="s">
        <v>19</v>
      </c>
      <c r="D8" s="63">
        <v>101</v>
      </c>
      <c r="E8" s="63" t="s">
        <v>19</v>
      </c>
      <c r="F8" s="63" t="s">
        <v>19</v>
      </c>
      <c r="G8" s="63" t="s">
        <v>19</v>
      </c>
      <c r="H8" s="64" t="s">
        <v>19</v>
      </c>
      <c r="I8" s="63" t="s">
        <v>19</v>
      </c>
      <c r="J8" s="63" t="s">
        <v>19</v>
      </c>
      <c r="K8" s="63">
        <v>101</v>
      </c>
      <c r="L8" s="63">
        <v>102</v>
      </c>
      <c r="M8" s="63">
        <v>105</v>
      </c>
      <c r="N8" s="63">
        <v>105</v>
      </c>
      <c r="O8" s="63" t="s">
        <v>39</v>
      </c>
      <c r="P8" s="63" t="s">
        <v>39</v>
      </c>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row>
    <row r="9" spans="1:96" x14ac:dyDescent="0.15">
      <c r="A9" s="65" t="s">
        <v>44</v>
      </c>
      <c r="B9" s="63" t="s">
        <v>20</v>
      </c>
      <c r="C9" s="63" t="s">
        <v>20</v>
      </c>
      <c r="D9" s="63" t="s">
        <v>20</v>
      </c>
      <c r="E9" s="63" t="s">
        <v>20</v>
      </c>
      <c r="F9" s="63" t="s">
        <v>20</v>
      </c>
      <c r="G9" s="63" t="s">
        <v>20</v>
      </c>
      <c r="H9" s="64" t="s">
        <v>20</v>
      </c>
      <c r="I9" s="63" t="s">
        <v>20</v>
      </c>
      <c r="J9" s="63" t="s">
        <v>20</v>
      </c>
      <c r="K9" s="63" t="s">
        <v>20</v>
      </c>
      <c r="L9" s="63" t="s">
        <v>20</v>
      </c>
      <c r="M9" s="63" t="s">
        <v>38</v>
      </c>
      <c r="N9" s="63" t="s">
        <v>38</v>
      </c>
      <c r="O9" s="63" t="s">
        <v>38</v>
      </c>
      <c r="P9" s="63" t="s">
        <v>38</v>
      </c>
      <c r="Q9" s="47">
        <f>COUNTA(B9:P9)</f>
        <v>15</v>
      </c>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row>
    <row r="10" spans="1:96" x14ac:dyDescent="0.15">
      <c r="A10" s="65" t="s">
        <v>1</v>
      </c>
      <c r="B10" s="65" t="s">
        <v>21</v>
      </c>
      <c r="C10" s="65" t="s">
        <v>21</v>
      </c>
      <c r="D10" s="65" t="s">
        <v>21</v>
      </c>
      <c r="E10" s="65" t="s">
        <v>21</v>
      </c>
      <c r="F10" s="65" t="s">
        <v>21</v>
      </c>
      <c r="G10" s="65" t="s">
        <v>21</v>
      </c>
      <c r="H10" s="66" t="s">
        <v>21</v>
      </c>
      <c r="I10" s="65" t="s">
        <v>21</v>
      </c>
      <c r="J10" s="65" t="s">
        <v>21</v>
      </c>
      <c r="K10" s="65" t="s">
        <v>21</v>
      </c>
      <c r="L10" s="65" t="s">
        <v>21</v>
      </c>
      <c r="M10" s="65" t="s">
        <v>21</v>
      </c>
      <c r="N10" s="65" t="s">
        <v>21</v>
      </c>
      <c r="O10" s="65" t="s">
        <v>21</v>
      </c>
      <c r="P10" s="65" t="s">
        <v>21</v>
      </c>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row>
    <row r="11" spans="1:96" x14ac:dyDescent="0.15">
      <c r="A11" s="62" t="s">
        <v>46</v>
      </c>
      <c r="B11" s="63" t="s">
        <v>129</v>
      </c>
      <c r="C11" s="63" t="s">
        <v>45</v>
      </c>
      <c r="D11" s="63" t="s">
        <v>49</v>
      </c>
      <c r="E11" s="63" t="s">
        <v>45</v>
      </c>
      <c r="F11" s="63" t="s">
        <v>45</v>
      </c>
      <c r="G11" s="63" t="s">
        <v>45</v>
      </c>
      <c r="H11" s="64" t="s">
        <v>45</v>
      </c>
      <c r="I11" s="63" t="s">
        <v>45</v>
      </c>
      <c r="J11" s="63" t="s">
        <v>45</v>
      </c>
      <c r="K11" s="63" t="s">
        <v>45</v>
      </c>
      <c r="L11" s="63" t="s">
        <v>105</v>
      </c>
      <c r="M11" s="63" t="s">
        <v>129</v>
      </c>
      <c r="N11" s="63" t="s">
        <v>129</v>
      </c>
      <c r="O11" s="63" t="s">
        <v>45</v>
      </c>
      <c r="P11" s="63" t="s">
        <v>45</v>
      </c>
      <c r="Q11" s="118"/>
      <c r="R11" s="8"/>
      <c r="S11" s="8"/>
      <c r="T11" s="73"/>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row>
    <row r="12" spans="1:96" x14ac:dyDescent="0.15">
      <c r="A12" s="62" t="s">
        <v>47</v>
      </c>
      <c r="B12" s="63" t="s">
        <v>48</v>
      </c>
      <c r="C12" s="63" t="s">
        <v>48</v>
      </c>
      <c r="D12" s="63" t="s">
        <v>48</v>
      </c>
      <c r="E12" s="63" t="s">
        <v>48</v>
      </c>
      <c r="F12" s="63" t="s">
        <v>48</v>
      </c>
      <c r="G12" s="63" t="s">
        <v>48</v>
      </c>
      <c r="H12" s="64" t="s">
        <v>48</v>
      </c>
      <c r="I12" s="63" t="s">
        <v>48</v>
      </c>
      <c r="J12" s="63" t="s">
        <v>48</v>
      </c>
      <c r="K12" s="63" t="s">
        <v>48</v>
      </c>
      <c r="L12" s="63" t="s">
        <v>48</v>
      </c>
      <c r="M12" s="63" t="s">
        <v>48</v>
      </c>
      <c r="N12" s="63" t="s">
        <v>48</v>
      </c>
      <c r="O12" s="63" t="s">
        <v>48</v>
      </c>
      <c r="P12" s="63" t="s">
        <v>48</v>
      </c>
      <c r="Q12" s="53" t="s">
        <v>89</v>
      </c>
      <c r="R12" s="73" t="s">
        <v>94</v>
      </c>
      <c r="S12" s="54"/>
      <c r="T12" s="54" t="s">
        <v>93</v>
      </c>
      <c r="U12" s="54"/>
      <c r="V12" s="73" t="s">
        <v>93</v>
      </c>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row>
    <row r="13" spans="1:96" x14ac:dyDescent="0.15">
      <c r="A13" s="62" t="s">
        <v>2</v>
      </c>
      <c r="B13" s="63" t="s">
        <v>22</v>
      </c>
      <c r="C13" s="63" t="s">
        <v>24</v>
      </c>
      <c r="D13" s="63" t="s">
        <v>51</v>
      </c>
      <c r="E13" s="63" t="s">
        <v>26</v>
      </c>
      <c r="F13" s="63" t="s">
        <v>28</v>
      </c>
      <c r="G13" s="63" t="s">
        <v>30</v>
      </c>
      <c r="H13" s="63" t="s">
        <v>32</v>
      </c>
      <c r="I13" s="63" t="s">
        <v>34</v>
      </c>
      <c r="J13" s="63" t="s">
        <v>36</v>
      </c>
      <c r="K13" s="63" t="s">
        <v>108</v>
      </c>
      <c r="L13" s="63" t="s">
        <v>106</v>
      </c>
      <c r="M13" s="63" t="s">
        <v>75</v>
      </c>
      <c r="N13" s="63" t="s">
        <v>77</v>
      </c>
      <c r="O13" s="63" t="s">
        <v>40</v>
      </c>
      <c r="P13" s="63" t="s">
        <v>42</v>
      </c>
      <c r="Q13" s="53" t="s">
        <v>85</v>
      </c>
      <c r="R13" s="73" t="s">
        <v>95</v>
      </c>
      <c r="S13" s="54" t="s">
        <v>98</v>
      </c>
      <c r="T13" s="54" t="s">
        <v>82</v>
      </c>
      <c r="U13" s="54" t="s">
        <v>101</v>
      </c>
      <c r="V13" s="73" t="s">
        <v>103</v>
      </c>
      <c r="W13" s="8"/>
      <c r="X13" s="8"/>
      <c r="Y13" s="8"/>
      <c r="Z13" s="40"/>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40"/>
      <c r="BD13" s="40"/>
      <c r="BE13" s="8"/>
      <c r="BF13" s="8"/>
      <c r="BG13" s="8"/>
      <c r="BH13" s="8"/>
      <c r="BI13" s="8"/>
      <c r="BJ13" s="8"/>
      <c r="BK13" s="8"/>
      <c r="BL13" s="8"/>
      <c r="BM13" s="8"/>
      <c r="BN13" s="8"/>
      <c r="BO13" s="8"/>
      <c r="BP13" s="8"/>
      <c r="BQ13" s="8"/>
      <c r="BR13" s="8"/>
      <c r="BS13" s="8"/>
      <c r="BT13" s="8"/>
      <c r="BU13" s="8"/>
      <c r="BV13" s="8"/>
      <c r="BW13" s="8"/>
      <c r="BX13" s="8"/>
      <c r="BY13" s="8"/>
      <c r="BZ13" s="8"/>
      <c r="CA13" s="8"/>
      <c r="CB13" s="40"/>
      <c r="CC13" s="8"/>
      <c r="CD13" s="8"/>
      <c r="CE13" s="8"/>
      <c r="CF13" s="8"/>
      <c r="CG13" s="8"/>
      <c r="CH13" s="8"/>
      <c r="CI13" s="8"/>
      <c r="CJ13" s="8"/>
      <c r="CK13" s="8"/>
      <c r="CL13" s="8"/>
      <c r="CM13" s="8"/>
      <c r="CN13" s="8"/>
      <c r="CO13" s="8"/>
      <c r="CP13" s="8"/>
      <c r="CQ13" s="8"/>
      <c r="CR13" s="8"/>
    </row>
    <row r="14" spans="1:96" x14ac:dyDescent="0.15">
      <c r="A14" s="62" t="s">
        <v>3</v>
      </c>
      <c r="B14" s="67" t="s">
        <v>23</v>
      </c>
      <c r="C14" s="67" t="s">
        <v>25</v>
      </c>
      <c r="D14" s="67" t="s">
        <v>52</v>
      </c>
      <c r="E14" s="67" t="s">
        <v>27</v>
      </c>
      <c r="F14" s="67" t="s">
        <v>29</v>
      </c>
      <c r="G14" s="67" t="s">
        <v>31</v>
      </c>
      <c r="H14" s="67" t="s">
        <v>33</v>
      </c>
      <c r="I14" s="67" t="s">
        <v>35</v>
      </c>
      <c r="J14" s="67" t="s">
        <v>37</v>
      </c>
      <c r="K14" s="67" t="s">
        <v>109</v>
      </c>
      <c r="L14" s="67" t="s">
        <v>107</v>
      </c>
      <c r="M14" s="67" t="s">
        <v>76</v>
      </c>
      <c r="N14" s="67" t="s">
        <v>78</v>
      </c>
      <c r="O14" s="67" t="s">
        <v>41</v>
      </c>
      <c r="P14" s="67" t="s">
        <v>43</v>
      </c>
      <c r="Q14" s="53" t="s">
        <v>86</v>
      </c>
      <c r="R14" s="73" t="s">
        <v>96</v>
      </c>
      <c r="S14" s="54" t="s">
        <v>89</v>
      </c>
      <c r="T14" s="54" t="s">
        <v>83</v>
      </c>
      <c r="U14" s="54"/>
      <c r="V14" s="30"/>
      <c r="W14" s="30"/>
      <c r="X14" s="30"/>
      <c r="Y14" s="30"/>
      <c r="Z14" s="55"/>
      <c r="AA14" s="30"/>
      <c r="AB14" s="30"/>
      <c r="AC14" s="30"/>
      <c r="AD14" s="30"/>
      <c r="AE14" s="30"/>
      <c r="AF14" s="30"/>
      <c r="AG14" s="30"/>
      <c r="AH14" s="30"/>
      <c r="AI14" s="30"/>
      <c r="AJ14" s="30"/>
      <c r="AK14" s="30"/>
      <c r="AL14" s="30"/>
      <c r="AM14" s="30"/>
      <c r="AN14" s="30"/>
      <c r="AO14" s="30"/>
      <c r="AP14" s="30"/>
      <c r="AQ14" s="30"/>
      <c r="AR14" s="30"/>
      <c r="AS14" s="30"/>
      <c r="AT14" s="30"/>
      <c r="AU14" s="30"/>
      <c r="AV14" s="43"/>
      <c r="AW14" s="30"/>
      <c r="AX14" s="30"/>
      <c r="AY14" s="30"/>
      <c r="AZ14" s="43"/>
      <c r="BA14" s="30"/>
      <c r="BB14" s="43"/>
      <c r="BC14" s="55"/>
      <c r="BD14" s="55"/>
      <c r="BE14" s="30"/>
      <c r="BF14" s="30"/>
      <c r="BG14" s="30"/>
      <c r="BH14" s="30"/>
      <c r="BI14" s="30"/>
      <c r="BJ14" s="30"/>
      <c r="BK14" s="30"/>
      <c r="BL14" s="43"/>
      <c r="BM14" s="43"/>
      <c r="BN14" s="43"/>
      <c r="BO14" s="30"/>
      <c r="BP14" s="30"/>
      <c r="BQ14" s="43"/>
      <c r="BR14" s="43"/>
      <c r="BS14" s="43"/>
      <c r="BT14" s="30"/>
      <c r="BU14" s="30"/>
      <c r="BV14" s="43"/>
      <c r="BW14" s="30"/>
      <c r="BX14" s="30"/>
      <c r="BY14" s="30"/>
      <c r="BZ14" s="30"/>
      <c r="CA14" s="30"/>
      <c r="CB14" s="55"/>
      <c r="CC14" s="30"/>
      <c r="CD14" s="43"/>
      <c r="CE14" s="43"/>
      <c r="CF14" s="30"/>
      <c r="CG14" s="43"/>
      <c r="CH14" s="30"/>
      <c r="CI14" s="43"/>
      <c r="CJ14" s="43"/>
      <c r="CK14" s="30"/>
      <c r="CL14" s="43"/>
      <c r="CM14" s="30"/>
      <c r="CN14" s="30"/>
      <c r="CO14" s="43"/>
      <c r="CP14" s="43"/>
      <c r="CQ14" s="30"/>
      <c r="CR14" s="30"/>
    </row>
    <row r="15" spans="1:96" s="34" customFormat="1" x14ac:dyDescent="0.15">
      <c r="A15" s="56" t="s">
        <v>53</v>
      </c>
      <c r="B15" s="6">
        <v>800</v>
      </c>
      <c r="C15" s="6">
        <v>500</v>
      </c>
      <c r="D15" s="6"/>
      <c r="E15" s="6">
        <v>2500</v>
      </c>
      <c r="F15" s="6">
        <v>1500</v>
      </c>
      <c r="G15" s="78">
        <v>9452.1746254325571</v>
      </c>
      <c r="H15" s="6"/>
      <c r="I15" s="6"/>
      <c r="J15" s="78">
        <v>6097.6337674706556</v>
      </c>
      <c r="K15" s="6">
        <v>250</v>
      </c>
      <c r="L15" s="18"/>
      <c r="M15" s="6"/>
      <c r="N15" s="6"/>
      <c r="O15" s="6">
        <v>5000</v>
      </c>
      <c r="P15" s="6">
        <v>45000</v>
      </c>
      <c r="Q15" s="34">
        <f t="shared" ref="Q15:Q63" si="0">SUM(B15:P15)/1000</f>
        <v>71.099808392903213</v>
      </c>
      <c r="R15" s="74">
        <f t="shared" ref="R15:R34" si="1">$R$85</f>
        <v>0.65707316503857227</v>
      </c>
      <c r="S15" s="75">
        <f t="shared" ref="S15:S34" si="2">Q15/R15</f>
        <v>108.2068362793806</v>
      </c>
      <c r="T15" s="11">
        <f t="shared" ref="T15:T75" si="3">PERCENTILE($S$15:$S$68,0.25)</f>
        <v>61.651575647526428</v>
      </c>
      <c r="U15" s="11"/>
      <c r="V15" s="11">
        <v>62</v>
      </c>
      <c r="W15" s="11"/>
      <c r="X15" s="11"/>
      <c r="Y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C15" s="11"/>
      <c r="CD15" s="11"/>
      <c r="CE15" s="11"/>
      <c r="CF15" s="11"/>
      <c r="CG15" s="11"/>
      <c r="CH15" s="11"/>
      <c r="CI15" s="11"/>
      <c r="CJ15" s="11"/>
      <c r="CK15" s="11"/>
      <c r="CL15" s="11"/>
      <c r="CM15" s="11"/>
      <c r="CN15" s="11"/>
      <c r="CO15" s="11"/>
      <c r="CP15" s="11"/>
      <c r="CQ15" s="11"/>
      <c r="CR15" s="11"/>
    </row>
    <row r="16" spans="1:96" s="34" customFormat="1" x14ac:dyDescent="0.15">
      <c r="A16" s="56" t="s">
        <v>54</v>
      </c>
      <c r="B16" s="6">
        <v>500</v>
      </c>
      <c r="C16" s="6">
        <v>700</v>
      </c>
      <c r="D16" s="6"/>
      <c r="E16" s="6">
        <v>500</v>
      </c>
      <c r="F16" s="6">
        <v>600</v>
      </c>
      <c r="G16" s="78">
        <v>9552.1992195984312</v>
      </c>
      <c r="H16" s="6"/>
      <c r="I16" s="6"/>
      <c r="J16" s="6">
        <v>5000</v>
      </c>
      <c r="K16" s="6">
        <v>3000</v>
      </c>
      <c r="L16" s="6"/>
      <c r="M16" s="6"/>
      <c r="N16" s="6"/>
      <c r="O16" s="6">
        <v>2000</v>
      </c>
      <c r="P16" s="6">
        <v>50000</v>
      </c>
      <c r="Q16" s="34">
        <f t="shared" si="0"/>
        <v>71.852199219598432</v>
      </c>
      <c r="R16" s="74">
        <f t="shared" si="1"/>
        <v>0.65707316503857227</v>
      </c>
      <c r="S16" s="75">
        <f t="shared" si="2"/>
        <v>109.35190027944678</v>
      </c>
      <c r="T16" s="11">
        <f t="shared" si="3"/>
        <v>61.651575647526428</v>
      </c>
      <c r="U16" s="11"/>
      <c r="V16" s="11">
        <v>62</v>
      </c>
      <c r="W16" s="11"/>
      <c r="X16" s="11"/>
      <c r="Y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C16" s="11"/>
      <c r="CD16" s="11"/>
      <c r="CE16" s="11"/>
      <c r="CF16" s="11"/>
      <c r="CG16" s="11"/>
      <c r="CH16" s="11"/>
      <c r="CI16" s="11"/>
      <c r="CJ16" s="11"/>
      <c r="CK16" s="11"/>
      <c r="CL16" s="11"/>
      <c r="CM16" s="11"/>
      <c r="CN16" s="11"/>
      <c r="CO16" s="11"/>
      <c r="CP16" s="11"/>
      <c r="CQ16" s="11"/>
      <c r="CR16" s="11"/>
    </row>
    <row r="17" spans="1:96" s="34" customFormat="1" x14ac:dyDescent="0.15">
      <c r="A17" s="56" t="s">
        <v>55</v>
      </c>
      <c r="B17" s="78">
        <v>6550.745999507225</v>
      </c>
      <c r="C17" s="6">
        <v>41000</v>
      </c>
      <c r="D17" s="6"/>
      <c r="E17" s="78">
        <v>39783.594970138038</v>
      </c>
      <c r="F17" s="78">
        <v>10281.596971491153</v>
      </c>
      <c r="G17" s="6">
        <v>4800</v>
      </c>
      <c r="H17" s="6"/>
      <c r="I17" s="6"/>
      <c r="J17" s="78">
        <v>12464.90775736015</v>
      </c>
      <c r="K17" s="78">
        <v>3462.8379303364704</v>
      </c>
      <c r="L17" s="18"/>
      <c r="M17" s="6"/>
      <c r="N17" s="6"/>
      <c r="O17" s="6">
        <v>2000</v>
      </c>
      <c r="P17" s="6">
        <v>25000</v>
      </c>
      <c r="Q17" s="34">
        <f t="shared" si="0"/>
        <v>145.34368362883305</v>
      </c>
      <c r="R17" s="74">
        <f t="shared" si="1"/>
        <v>0.65707316503857227</v>
      </c>
      <c r="S17" s="75">
        <f t="shared" si="2"/>
        <v>221.19862956250986</v>
      </c>
      <c r="T17" s="11">
        <f t="shared" si="3"/>
        <v>61.651575647526428</v>
      </c>
      <c r="U17" s="11"/>
      <c r="V17" s="11">
        <v>62</v>
      </c>
      <c r="W17" s="11"/>
      <c r="X17" s="11"/>
      <c r="Y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C17" s="11"/>
      <c r="CD17" s="11"/>
      <c r="CE17" s="11"/>
      <c r="CF17" s="11"/>
      <c r="CG17" s="11"/>
      <c r="CH17" s="11"/>
      <c r="CI17" s="11"/>
      <c r="CJ17" s="11"/>
      <c r="CK17" s="11"/>
      <c r="CL17" s="11"/>
      <c r="CM17" s="11"/>
      <c r="CN17" s="11"/>
      <c r="CO17" s="11"/>
      <c r="CP17" s="11"/>
      <c r="CQ17" s="11"/>
      <c r="CR17" s="11"/>
    </row>
    <row r="18" spans="1:96" s="34" customFormat="1" x14ac:dyDescent="0.15">
      <c r="A18" s="56" t="s">
        <v>56</v>
      </c>
      <c r="B18" s="6">
        <v>4800</v>
      </c>
      <c r="C18" s="6">
        <v>9600</v>
      </c>
      <c r="D18" s="6"/>
      <c r="E18" s="6">
        <v>9000</v>
      </c>
      <c r="F18" s="6">
        <v>10000</v>
      </c>
      <c r="G18" s="6">
        <v>30000</v>
      </c>
      <c r="H18" s="6"/>
      <c r="I18" s="6"/>
      <c r="J18" s="6">
        <v>3200</v>
      </c>
      <c r="K18" s="6">
        <v>1400</v>
      </c>
      <c r="L18" s="6"/>
      <c r="M18" s="6"/>
      <c r="N18" s="6"/>
      <c r="O18" s="6">
        <v>4500</v>
      </c>
      <c r="P18" s="6">
        <v>20000</v>
      </c>
      <c r="Q18" s="34">
        <f t="shared" si="0"/>
        <v>92.5</v>
      </c>
      <c r="R18" s="74">
        <f t="shared" si="1"/>
        <v>0.65707316503857227</v>
      </c>
      <c r="S18" s="75">
        <f t="shared" si="2"/>
        <v>140.77579928952045</v>
      </c>
      <c r="T18" s="11">
        <f t="shared" si="3"/>
        <v>61.651575647526428</v>
      </c>
      <c r="U18" s="11"/>
      <c r="V18" s="11">
        <v>62</v>
      </c>
      <c r="W18" s="11"/>
      <c r="X18" s="11"/>
      <c r="Y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C18" s="11"/>
      <c r="CD18" s="11"/>
      <c r="CE18" s="11"/>
      <c r="CF18" s="11"/>
      <c r="CG18" s="11"/>
      <c r="CH18" s="11"/>
      <c r="CI18" s="11"/>
      <c r="CJ18" s="11"/>
      <c r="CK18" s="11"/>
      <c r="CL18" s="11"/>
      <c r="CM18" s="11"/>
      <c r="CN18" s="11"/>
      <c r="CO18" s="11"/>
      <c r="CP18" s="11"/>
      <c r="CQ18" s="11"/>
      <c r="CR18" s="11"/>
    </row>
    <row r="19" spans="1:96" s="34" customFormat="1" x14ac:dyDescent="0.15">
      <c r="A19" s="56" t="s">
        <v>57</v>
      </c>
      <c r="B19" s="6">
        <v>15900</v>
      </c>
      <c r="C19" s="6">
        <v>1500</v>
      </c>
      <c r="D19" s="6"/>
      <c r="E19" s="6">
        <v>27000</v>
      </c>
      <c r="F19" s="6">
        <v>5000</v>
      </c>
      <c r="G19" s="6">
        <v>8000</v>
      </c>
      <c r="H19" s="6"/>
      <c r="I19" s="6"/>
      <c r="J19" s="6">
        <v>7500</v>
      </c>
      <c r="K19" s="6">
        <v>10000</v>
      </c>
      <c r="L19" s="6"/>
      <c r="M19" s="6"/>
      <c r="N19" s="6"/>
      <c r="O19" s="6">
        <v>2000</v>
      </c>
      <c r="P19" s="6">
        <v>10000</v>
      </c>
      <c r="Q19" s="34">
        <f t="shared" si="0"/>
        <v>86.9</v>
      </c>
      <c r="R19" s="74">
        <f t="shared" si="1"/>
        <v>0.65707316503857227</v>
      </c>
      <c r="S19" s="75">
        <f t="shared" si="2"/>
        <v>132.25315630550625</v>
      </c>
      <c r="T19" s="11">
        <f t="shared" si="3"/>
        <v>61.651575647526428</v>
      </c>
      <c r="U19" s="11">
        <f>AVERAGE(S15:S19)</f>
        <v>142.35726434327279</v>
      </c>
      <c r="V19" s="11">
        <v>62</v>
      </c>
      <c r="W19" s="11"/>
      <c r="X19" s="11"/>
      <c r="Y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C19" s="11"/>
      <c r="CD19" s="11"/>
      <c r="CE19" s="11"/>
      <c r="CF19" s="11"/>
      <c r="CG19" s="11"/>
      <c r="CH19" s="11"/>
      <c r="CI19" s="11"/>
      <c r="CJ19" s="11"/>
      <c r="CK19" s="11"/>
      <c r="CL19" s="11"/>
      <c r="CM19" s="11"/>
      <c r="CN19" s="11"/>
      <c r="CO19" s="11"/>
      <c r="CP19" s="11"/>
      <c r="CQ19" s="11"/>
      <c r="CR19" s="11"/>
    </row>
    <row r="20" spans="1:96" s="34" customFormat="1" x14ac:dyDescent="0.15">
      <c r="A20" s="56" t="s">
        <v>58</v>
      </c>
      <c r="B20" s="6">
        <v>2000</v>
      </c>
      <c r="C20" s="6">
        <v>5000</v>
      </c>
      <c r="D20" s="6"/>
      <c r="E20" s="6">
        <v>7000</v>
      </c>
      <c r="F20" s="6">
        <v>2900</v>
      </c>
      <c r="G20" s="6">
        <v>2000</v>
      </c>
      <c r="H20" s="6"/>
      <c r="I20" s="6"/>
      <c r="J20" s="6">
        <v>250</v>
      </c>
      <c r="K20" s="6">
        <v>700</v>
      </c>
      <c r="L20" s="6"/>
      <c r="M20" s="6"/>
      <c r="N20" s="6"/>
      <c r="O20" s="6">
        <v>700</v>
      </c>
      <c r="P20" s="6">
        <v>17200</v>
      </c>
      <c r="Q20" s="34">
        <f t="shared" si="0"/>
        <v>37.75</v>
      </c>
      <c r="R20" s="74">
        <f t="shared" si="1"/>
        <v>0.65707316503857227</v>
      </c>
      <c r="S20" s="75">
        <f t="shared" si="2"/>
        <v>57.451745115452944</v>
      </c>
      <c r="T20" s="11">
        <f t="shared" si="3"/>
        <v>61.651575647526428</v>
      </c>
      <c r="U20" s="11">
        <f t="shared" ref="U20:U76" si="4">AVERAGE(S16:S20)</f>
        <v>132.20624611048726</v>
      </c>
      <c r="V20" s="11">
        <v>62</v>
      </c>
      <c r="W20" s="11"/>
      <c r="X20" s="11"/>
      <c r="Y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C20" s="11"/>
      <c r="CD20" s="11"/>
      <c r="CE20" s="11"/>
      <c r="CF20" s="11"/>
      <c r="CG20" s="11"/>
      <c r="CH20" s="11"/>
      <c r="CI20" s="11"/>
      <c r="CJ20" s="11"/>
      <c r="CK20" s="11"/>
      <c r="CL20" s="11"/>
      <c r="CM20" s="11"/>
      <c r="CN20" s="11"/>
      <c r="CO20" s="11"/>
      <c r="CP20" s="11"/>
      <c r="CQ20" s="11"/>
      <c r="CR20" s="11"/>
    </row>
    <row r="21" spans="1:96" s="34" customFormat="1" x14ac:dyDescent="0.15">
      <c r="A21" s="56" t="s">
        <v>59</v>
      </c>
      <c r="B21" s="6">
        <v>2000</v>
      </c>
      <c r="C21" s="6">
        <v>6000</v>
      </c>
      <c r="D21" s="6"/>
      <c r="E21" s="6">
        <v>5500</v>
      </c>
      <c r="F21" s="6">
        <v>2000</v>
      </c>
      <c r="G21" s="6">
        <v>1500</v>
      </c>
      <c r="H21" s="6"/>
      <c r="I21" s="6"/>
      <c r="J21" s="78">
        <v>2371.361104181563</v>
      </c>
      <c r="K21" s="6">
        <v>2000</v>
      </c>
      <c r="L21" s="18"/>
      <c r="M21" s="6"/>
      <c r="N21" s="6"/>
      <c r="O21" s="78">
        <v>598.78945735956108</v>
      </c>
      <c r="P21" s="78">
        <v>5680.4638514405542</v>
      </c>
      <c r="Q21" s="34">
        <f t="shared" si="0"/>
        <v>27.650614412981682</v>
      </c>
      <c r="R21" s="74">
        <f t="shared" si="1"/>
        <v>0.65707316503857227</v>
      </c>
      <c r="S21" s="75">
        <f t="shared" si="2"/>
        <v>42.081484809014384</v>
      </c>
      <c r="T21" s="11">
        <f t="shared" si="3"/>
        <v>61.651575647526428</v>
      </c>
      <c r="U21" s="11">
        <f t="shared" si="4"/>
        <v>118.75216301640077</v>
      </c>
      <c r="V21" s="11">
        <v>62</v>
      </c>
      <c r="W21" s="11"/>
      <c r="X21" s="11"/>
      <c r="Y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C21" s="11"/>
      <c r="CD21" s="11"/>
      <c r="CE21" s="11"/>
      <c r="CF21" s="11"/>
      <c r="CG21" s="11"/>
      <c r="CH21" s="11"/>
      <c r="CI21" s="11"/>
      <c r="CJ21" s="11"/>
      <c r="CK21" s="11"/>
      <c r="CL21" s="11"/>
      <c r="CM21" s="11"/>
      <c r="CN21" s="11"/>
      <c r="CO21" s="11"/>
      <c r="CP21" s="11"/>
      <c r="CQ21" s="11"/>
      <c r="CR21" s="11"/>
    </row>
    <row r="22" spans="1:96" s="34" customFormat="1" x14ac:dyDescent="0.15">
      <c r="A22" s="56" t="s">
        <v>60</v>
      </c>
      <c r="B22" s="78">
        <v>1956.5266097276842</v>
      </c>
      <c r="C22" s="78">
        <v>6114.1746516541434</v>
      </c>
      <c r="D22" s="6"/>
      <c r="E22" s="78">
        <v>11882.259245480021</v>
      </c>
      <c r="F22" s="6">
        <v>300</v>
      </c>
      <c r="G22" s="6">
        <v>2400</v>
      </c>
      <c r="H22" s="6"/>
      <c r="I22" s="6"/>
      <c r="J22" s="78">
        <v>3722.9231184786022</v>
      </c>
      <c r="K22" s="78">
        <v>1034.2538940119068</v>
      </c>
      <c r="L22" s="18"/>
      <c r="M22" s="6"/>
      <c r="N22" s="6"/>
      <c r="O22" s="6">
        <v>1000</v>
      </c>
      <c r="P22" s="6">
        <v>15000</v>
      </c>
      <c r="Q22" s="34">
        <f t="shared" si="0"/>
        <v>43.410137519352354</v>
      </c>
      <c r="R22" s="74">
        <f t="shared" si="1"/>
        <v>0.65707316503857227</v>
      </c>
      <c r="S22" s="75">
        <f t="shared" si="2"/>
        <v>66.065911422214356</v>
      </c>
      <c r="T22" s="11">
        <f t="shared" si="3"/>
        <v>61.651575647526428</v>
      </c>
      <c r="U22" s="11">
        <f t="shared" si="4"/>
        <v>87.72561938834167</v>
      </c>
      <c r="V22" s="11">
        <v>62</v>
      </c>
      <c r="W22" s="11"/>
      <c r="X22" s="11"/>
      <c r="Y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C22" s="11"/>
      <c r="CD22" s="11"/>
      <c r="CE22" s="11"/>
      <c r="CF22" s="11"/>
      <c r="CG22" s="11"/>
      <c r="CH22" s="11"/>
      <c r="CI22" s="11"/>
      <c r="CJ22" s="11"/>
      <c r="CK22" s="11"/>
      <c r="CL22" s="11"/>
      <c r="CM22" s="11"/>
      <c r="CN22" s="11"/>
      <c r="CO22" s="11"/>
      <c r="CP22" s="11"/>
      <c r="CQ22" s="11"/>
      <c r="CR22" s="11"/>
    </row>
    <row r="23" spans="1:96" s="34" customFormat="1" x14ac:dyDescent="0.15">
      <c r="A23" s="56" t="s">
        <v>61</v>
      </c>
      <c r="B23" s="6">
        <v>14000</v>
      </c>
      <c r="C23" s="6">
        <v>4000</v>
      </c>
      <c r="D23" s="6"/>
      <c r="E23" s="78">
        <v>12529.732127484243</v>
      </c>
      <c r="F23" s="78">
        <v>3238.1602515026689</v>
      </c>
      <c r="G23" s="6">
        <v>3000</v>
      </c>
      <c r="H23" s="6"/>
      <c r="I23" s="6"/>
      <c r="J23" s="78">
        <v>3925.7878859346351</v>
      </c>
      <c r="K23" s="78">
        <v>1090.6111350750698</v>
      </c>
      <c r="L23" s="18"/>
      <c r="M23" s="6"/>
      <c r="N23" s="6"/>
      <c r="O23" s="78">
        <v>991.29584008413087</v>
      </c>
      <c r="P23" s="6">
        <v>3000</v>
      </c>
      <c r="Q23" s="34">
        <f t="shared" si="0"/>
        <v>45.775587240080753</v>
      </c>
      <c r="R23" s="74">
        <f t="shared" si="1"/>
        <v>0.65707316503857227</v>
      </c>
      <c r="S23" s="75">
        <f t="shared" si="2"/>
        <v>69.665890612643693</v>
      </c>
      <c r="T23" s="11">
        <f t="shared" si="3"/>
        <v>61.651575647526428</v>
      </c>
      <c r="U23" s="11">
        <f t="shared" si="4"/>
        <v>73.503637652966319</v>
      </c>
      <c r="V23" s="11">
        <v>62</v>
      </c>
      <c r="W23" s="11"/>
      <c r="X23" s="11"/>
      <c r="Y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C23" s="11"/>
      <c r="CD23" s="11"/>
      <c r="CE23" s="11"/>
      <c r="CF23" s="11"/>
      <c r="CG23" s="11"/>
      <c r="CH23" s="11"/>
      <c r="CI23" s="11"/>
      <c r="CJ23" s="11"/>
      <c r="CK23" s="11"/>
      <c r="CL23" s="11"/>
      <c r="CM23" s="11"/>
      <c r="CN23" s="11"/>
      <c r="CO23" s="11"/>
      <c r="CP23" s="11"/>
      <c r="CQ23" s="11"/>
      <c r="CR23" s="11"/>
    </row>
    <row r="24" spans="1:96" s="34" customFormat="1" x14ac:dyDescent="0.15">
      <c r="A24" s="56" t="s">
        <v>62</v>
      </c>
      <c r="B24" s="6">
        <v>800</v>
      </c>
      <c r="C24" s="6">
        <v>1200</v>
      </c>
      <c r="D24" s="6"/>
      <c r="E24" s="6">
        <v>1200</v>
      </c>
      <c r="F24" s="6">
        <v>700</v>
      </c>
      <c r="G24" s="6">
        <v>300</v>
      </c>
      <c r="H24" s="6"/>
      <c r="I24" s="6"/>
      <c r="J24" s="6">
        <v>25</v>
      </c>
      <c r="K24" s="6">
        <v>410</v>
      </c>
      <c r="L24" s="6"/>
      <c r="M24" s="6"/>
      <c r="N24" s="6"/>
      <c r="O24" s="78">
        <v>104.80875449999071</v>
      </c>
      <c r="P24" s="6">
        <v>100</v>
      </c>
      <c r="Q24" s="34">
        <f t="shared" si="0"/>
        <v>4.839808754499991</v>
      </c>
      <c r="R24" s="74">
        <f t="shared" si="1"/>
        <v>0.65707316503857227</v>
      </c>
      <c r="S24" s="75">
        <f t="shared" si="2"/>
        <v>7.3657075224124835</v>
      </c>
      <c r="T24" s="11">
        <f t="shared" si="3"/>
        <v>61.651575647526428</v>
      </c>
      <c r="U24" s="11">
        <f t="shared" si="4"/>
        <v>48.526147896347574</v>
      </c>
      <c r="V24" s="11">
        <v>62</v>
      </c>
      <c r="W24" s="11"/>
      <c r="X24" s="11"/>
      <c r="Y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C24" s="11"/>
      <c r="CD24" s="11"/>
      <c r="CE24" s="11"/>
      <c r="CF24" s="11"/>
      <c r="CG24" s="11"/>
      <c r="CH24" s="11"/>
      <c r="CI24" s="11"/>
      <c r="CJ24" s="11"/>
      <c r="CK24" s="11"/>
      <c r="CL24" s="11"/>
      <c r="CM24" s="11"/>
      <c r="CN24" s="11"/>
      <c r="CO24" s="11"/>
      <c r="CP24" s="11"/>
      <c r="CQ24" s="11"/>
      <c r="CR24" s="11"/>
    </row>
    <row r="25" spans="1:96" s="34" customFormat="1" x14ac:dyDescent="0.15">
      <c r="A25" s="56" t="s">
        <v>63</v>
      </c>
      <c r="B25" s="6">
        <v>200</v>
      </c>
      <c r="C25" s="6">
        <v>1200</v>
      </c>
      <c r="D25" s="6"/>
      <c r="E25" s="6">
        <v>15000</v>
      </c>
      <c r="F25" s="6">
        <v>10000</v>
      </c>
      <c r="G25" s="6">
        <v>500</v>
      </c>
      <c r="H25" s="6"/>
      <c r="I25" s="6"/>
      <c r="J25" s="6">
        <v>3000</v>
      </c>
      <c r="K25" s="6">
        <v>3000</v>
      </c>
      <c r="L25" s="6"/>
      <c r="M25" s="6"/>
      <c r="N25" s="6"/>
      <c r="O25" s="78">
        <v>734.87870103470891</v>
      </c>
      <c r="P25" s="6">
        <v>300</v>
      </c>
      <c r="Q25" s="34">
        <f t="shared" si="0"/>
        <v>33.934878701034705</v>
      </c>
      <c r="R25" s="74">
        <f t="shared" si="1"/>
        <v>0.65707316503857227</v>
      </c>
      <c r="S25" s="75">
        <f t="shared" si="2"/>
        <v>51.645509977633345</v>
      </c>
      <c r="T25" s="11">
        <f t="shared" si="3"/>
        <v>61.651575647526428</v>
      </c>
      <c r="U25" s="11">
        <f t="shared" si="4"/>
        <v>47.364900868783657</v>
      </c>
      <c r="V25" s="11">
        <v>62</v>
      </c>
      <c r="W25" s="11"/>
      <c r="X25" s="11"/>
      <c r="Y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C25" s="11"/>
      <c r="CD25" s="11"/>
      <c r="CE25" s="11"/>
      <c r="CF25" s="11"/>
      <c r="CG25" s="11"/>
      <c r="CH25" s="11"/>
      <c r="CI25" s="11"/>
      <c r="CJ25" s="11"/>
      <c r="CK25" s="11"/>
      <c r="CL25" s="11"/>
      <c r="CM25" s="11"/>
      <c r="CN25" s="11"/>
      <c r="CO25" s="11"/>
      <c r="CP25" s="11"/>
      <c r="CQ25" s="11"/>
      <c r="CR25" s="11"/>
    </row>
    <row r="26" spans="1:96" s="34" customFormat="1" x14ac:dyDescent="0.15">
      <c r="A26" s="56" t="s">
        <v>64</v>
      </c>
      <c r="B26" s="6">
        <v>600</v>
      </c>
      <c r="C26" s="6">
        <v>1200</v>
      </c>
      <c r="D26" s="6"/>
      <c r="E26" s="6">
        <v>400</v>
      </c>
      <c r="F26" s="6">
        <v>500</v>
      </c>
      <c r="G26" s="78">
        <v>1155.812320024821</v>
      </c>
      <c r="H26" s="6"/>
      <c r="I26" s="6"/>
      <c r="J26" s="6">
        <v>2000</v>
      </c>
      <c r="K26" s="6">
        <v>650</v>
      </c>
      <c r="L26" s="6"/>
      <c r="M26" s="6"/>
      <c r="N26" s="6"/>
      <c r="O26" s="78">
        <v>188.27531051158758</v>
      </c>
      <c r="P26" s="6">
        <v>2000</v>
      </c>
      <c r="Q26" s="34">
        <f t="shared" si="0"/>
        <v>8.6940876305364085</v>
      </c>
      <c r="R26" s="74">
        <f t="shared" si="1"/>
        <v>0.65707316503857227</v>
      </c>
      <c r="S26" s="75">
        <f t="shared" si="2"/>
        <v>13.231536597642117</v>
      </c>
      <c r="T26" s="11">
        <f t="shared" si="3"/>
        <v>61.651575647526428</v>
      </c>
      <c r="U26" s="11">
        <f t="shared" si="4"/>
        <v>41.594911226509197</v>
      </c>
      <c r="V26" s="11">
        <v>62</v>
      </c>
      <c r="W26" s="11"/>
      <c r="X26" s="11"/>
      <c r="Y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C26" s="11"/>
      <c r="CD26" s="11"/>
      <c r="CE26" s="11"/>
      <c r="CF26" s="11"/>
      <c r="CG26" s="11"/>
      <c r="CH26" s="11"/>
      <c r="CI26" s="11"/>
      <c r="CJ26" s="11"/>
      <c r="CK26" s="11"/>
      <c r="CL26" s="11"/>
      <c r="CM26" s="11"/>
      <c r="CN26" s="11"/>
      <c r="CO26" s="11"/>
      <c r="CP26" s="11"/>
      <c r="CQ26" s="11"/>
      <c r="CR26" s="11"/>
    </row>
    <row r="27" spans="1:96" s="34" customFormat="1" x14ac:dyDescent="0.15">
      <c r="A27" s="56" t="s">
        <v>65</v>
      </c>
      <c r="B27" s="6">
        <v>5200</v>
      </c>
      <c r="C27" s="6">
        <v>3000</v>
      </c>
      <c r="D27" s="6"/>
      <c r="E27" s="6">
        <v>10000</v>
      </c>
      <c r="F27" s="6">
        <v>2000</v>
      </c>
      <c r="G27" s="78">
        <v>5079.2840730334656</v>
      </c>
      <c r="H27" s="6"/>
      <c r="I27" s="6"/>
      <c r="J27" s="6">
        <v>7200</v>
      </c>
      <c r="K27" s="6">
        <v>4600</v>
      </c>
      <c r="L27" s="6"/>
      <c r="M27" s="6"/>
      <c r="N27" s="6"/>
      <c r="O27" s="78">
        <v>827.38673871068022</v>
      </c>
      <c r="P27" s="6">
        <v>300</v>
      </c>
      <c r="Q27" s="34">
        <f t="shared" si="0"/>
        <v>38.206670811744146</v>
      </c>
      <c r="R27" s="74">
        <f t="shared" si="1"/>
        <v>0.65707316503857227</v>
      </c>
      <c r="S27" s="75">
        <f t="shared" si="2"/>
        <v>58.146752667187819</v>
      </c>
      <c r="T27" s="11">
        <f t="shared" si="3"/>
        <v>61.651575647526428</v>
      </c>
      <c r="U27" s="11">
        <f t="shared" si="4"/>
        <v>40.011079475503891</v>
      </c>
      <c r="V27" s="11">
        <v>62</v>
      </c>
      <c r="W27" s="11"/>
      <c r="X27" s="11"/>
      <c r="Y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C27" s="11"/>
      <c r="CD27" s="11"/>
      <c r="CE27" s="11"/>
      <c r="CF27" s="11"/>
      <c r="CG27" s="11"/>
      <c r="CH27" s="11"/>
      <c r="CI27" s="11"/>
      <c r="CJ27" s="11"/>
      <c r="CK27" s="11"/>
      <c r="CL27" s="11"/>
      <c r="CM27" s="11"/>
      <c r="CN27" s="11"/>
      <c r="CO27" s="11"/>
      <c r="CP27" s="11"/>
      <c r="CQ27" s="11"/>
      <c r="CR27" s="11"/>
    </row>
    <row r="28" spans="1:96" s="34" customFormat="1" x14ac:dyDescent="0.15">
      <c r="A28" s="56" t="s">
        <v>66</v>
      </c>
      <c r="B28" s="6">
        <v>6000</v>
      </c>
      <c r="C28" s="6">
        <v>5350</v>
      </c>
      <c r="D28" s="6"/>
      <c r="E28" s="6">
        <v>5680</v>
      </c>
      <c r="F28" s="6">
        <v>3500</v>
      </c>
      <c r="G28" s="6">
        <v>2850</v>
      </c>
      <c r="H28" s="6"/>
      <c r="I28" s="6"/>
      <c r="J28" s="6">
        <v>2700</v>
      </c>
      <c r="K28" s="6">
        <v>1975</v>
      </c>
      <c r="L28" s="6"/>
      <c r="M28" s="6"/>
      <c r="N28" s="6"/>
      <c r="O28" s="78">
        <v>702.89376961903781</v>
      </c>
      <c r="P28" s="6">
        <v>3700</v>
      </c>
      <c r="Q28" s="34">
        <f t="shared" si="0"/>
        <v>32.457893769619034</v>
      </c>
      <c r="R28" s="74">
        <f t="shared" si="1"/>
        <v>0.65707316503857227</v>
      </c>
      <c r="S28" s="75">
        <f t="shared" si="2"/>
        <v>49.397685823486114</v>
      </c>
      <c r="T28" s="11">
        <f t="shared" si="3"/>
        <v>61.651575647526428</v>
      </c>
      <c r="U28" s="11">
        <f t="shared" si="4"/>
        <v>35.957438517672372</v>
      </c>
      <c r="V28" s="11">
        <v>62</v>
      </c>
      <c r="W28" s="11"/>
      <c r="X28" s="11"/>
      <c r="Y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C28" s="11"/>
      <c r="CD28" s="11"/>
      <c r="CE28" s="11"/>
      <c r="CF28" s="11"/>
      <c r="CG28" s="11"/>
      <c r="CH28" s="11"/>
      <c r="CI28" s="11"/>
      <c r="CJ28" s="11"/>
      <c r="CK28" s="11"/>
      <c r="CL28" s="11"/>
      <c r="CM28" s="11"/>
      <c r="CN28" s="11"/>
      <c r="CO28" s="11"/>
      <c r="CP28" s="11"/>
      <c r="CQ28" s="11"/>
      <c r="CR28" s="11"/>
    </row>
    <row r="29" spans="1:96" s="34" customFormat="1" x14ac:dyDescent="0.15">
      <c r="A29" s="56" t="s">
        <v>67</v>
      </c>
      <c r="B29" s="6">
        <v>3100</v>
      </c>
      <c r="C29" s="6">
        <v>7000</v>
      </c>
      <c r="D29" s="6"/>
      <c r="E29" s="6">
        <v>8750</v>
      </c>
      <c r="F29" s="6">
        <v>500</v>
      </c>
      <c r="G29" s="6">
        <v>3000</v>
      </c>
      <c r="H29" s="6"/>
      <c r="I29" s="6"/>
      <c r="J29" s="78">
        <v>4540.2400157593793</v>
      </c>
      <c r="K29" s="6">
        <v>1200</v>
      </c>
      <c r="L29" s="18"/>
      <c r="M29" s="6"/>
      <c r="N29" s="6"/>
      <c r="O29" s="6">
        <v>13800</v>
      </c>
      <c r="P29" s="6">
        <v>11050</v>
      </c>
      <c r="Q29" s="34">
        <f t="shared" si="0"/>
        <v>52.940240015759379</v>
      </c>
      <c r="R29" s="74">
        <f t="shared" si="1"/>
        <v>0.65707316503857227</v>
      </c>
      <c r="S29" s="75">
        <f t="shared" si="2"/>
        <v>80.569779489703592</v>
      </c>
      <c r="T29" s="11">
        <f t="shared" si="3"/>
        <v>61.651575647526428</v>
      </c>
      <c r="U29" s="11">
        <f t="shared" si="4"/>
        <v>50.598252911130594</v>
      </c>
      <c r="V29" s="11">
        <v>62</v>
      </c>
      <c r="W29" s="11"/>
      <c r="X29" s="11"/>
      <c r="Y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C29" s="11"/>
      <c r="CD29" s="11"/>
      <c r="CE29" s="11"/>
      <c r="CF29" s="11"/>
      <c r="CG29" s="11"/>
      <c r="CH29" s="11"/>
      <c r="CI29" s="11"/>
      <c r="CJ29" s="11"/>
      <c r="CK29" s="11"/>
      <c r="CL29" s="11"/>
      <c r="CM29" s="11"/>
      <c r="CN29" s="11"/>
      <c r="CO29" s="11"/>
      <c r="CP29" s="11"/>
      <c r="CQ29" s="11"/>
      <c r="CR29" s="11"/>
    </row>
    <row r="30" spans="1:96" s="34" customFormat="1" x14ac:dyDescent="0.15">
      <c r="A30" s="56" t="s">
        <v>68</v>
      </c>
      <c r="B30" s="78">
        <v>605.31406627439696</v>
      </c>
      <c r="C30" s="6">
        <v>400</v>
      </c>
      <c r="D30" s="6"/>
      <c r="E30" s="6">
        <v>550</v>
      </c>
      <c r="F30" s="6">
        <v>100</v>
      </c>
      <c r="G30" s="6">
        <v>5575</v>
      </c>
      <c r="H30" s="6"/>
      <c r="I30" s="6"/>
      <c r="J30" s="6">
        <v>600</v>
      </c>
      <c r="K30" s="6">
        <v>600</v>
      </c>
      <c r="L30" s="6"/>
      <c r="M30" s="6"/>
      <c r="N30" s="6"/>
      <c r="O30" s="6">
        <v>1400</v>
      </c>
      <c r="P30" s="6">
        <v>3600</v>
      </c>
      <c r="Q30" s="34">
        <f t="shared" si="0"/>
        <v>13.430314066274397</v>
      </c>
      <c r="R30" s="74">
        <f t="shared" si="1"/>
        <v>0.65707316503857227</v>
      </c>
      <c r="S30" s="75">
        <f t="shared" si="2"/>
        <v>20.439602133935868</v>
      </c>
      <c r="T30" s="11">
        <f t="shared" si="3"/>
        <v>61.651575647526428</v>
      </c>
      <c r="U30" s="11">
        <f t="shared" si="4"/>
        <v>44.357071342391102</v>
      </c>
      <c r="V30" s="11">
        <v>62</v>
      </c>
      <c r="W30" s="11"/>
      <c r="X30" s="11"/>
      <c r="Y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E30" s="11"/>
      <c r="BF30" s="11"/>
      <c r="BG30" s="11"/>
      <c r="BH30" s="11"/>
      <c r="BI30" s="11"/>
      <c r="BJ30" s="11"/>
      <c r="BK30" s="11"/>
      <c r="BL30" s="11"/>
      <c r="BM30" s="11"/>
      <c r="BN30" s="11"/>
      <c r="BO30" s="11"/>
      <c r="BP30" s="11"/>
      <c r="BQ30" s="11"/>
      <c r="BR30" s="11"/>
      <c r="BS30" s="11"/>
      <c r="BT30" s="11"/>
      <c r="BU30" s="11"/>
      <c r="BV30" s="11"/>
      <c r="BW30" s="11"/>
      <c r="BX30" s="11"/>
      <c r="BY30" s="11"/>
      <c r="BZ30" s="11"/>
      <c r="CA30" s="11"/>
      <c r="CC30" s="11"/>
      <c r="CD30" s="11"/>
      <c r="CE30" s="11"/>
      <c r="CF30" s="11"/>
      <c r="CG30" s="11"/>
      <c r="CH30" s="11"/>
      <c r="CI30" s="11"/>
      <c r="CJ30" s="11"/>
      <c r="CK30" s="11"/>
      <c r="CL30" s="11"/>
      <c r="CM30" s="11"/>
      <c r="CN30" s="11"/>
      <c r="CO30" s="11"/>
      <c r="CP30" s="11"/>
      <c r="CQ30" s="11"/>
      <c r="CR30" s="11"/>
    </row>
    <row r="31" spans="1:96" s="34" customFormat="1" x14ac:dyDescent="0.15">
      <c r="A31" s="56" t="s">
        <v>69</v>
      </c>
      <c r="B31" s="6">
        <v>540</v>
      </c>
      <c r="C31" s="6">
        <v>900</v>
      </c>
      <c r="D31" s="6"/>
      <c r="E31" s="6">
        <v>7600</v>
      </c>
      <c r="F31" s="6">
        <v>400</v>
      </c>
      <c r="G31" s="6">
        <v>8000</v>
      </c>
      <c r="H31" s="6"/>
      <c r="I31" s="6"/>
      <c r="J31" s="6">
        <v>7600</v>
      </c>
      <c r="K31" s="6">
        <v>500</v>
      </c>
      <c r="L31" s="6"/>
      <c r="M31" s="6"/>
      <c r="N31" s="6"/>
      <c r="O31" s="6">
        <v>1020</v>
      </c>
      <c r="P31" s="6">
        <v>8000</v>
      </c>
      <c r="Q31" s="34">
        <f t="shared" si="0"/>
        <v>34.56</v>
      </c>
      <c r="R31" s="74">
        <f t="shared" si="1"/>
        <v>0.65707316503857227</v>
      </c>
      <c r="S31" s="75">
        <f t="shared" si="2"/>
        <v>52.596882415630567</v>
      </c>
      <c r="T31" s="11">
        <f t="shared" si="3"/>
        <v>61.651575647526428</v>
      </c>
      <c r="U31" s="11">
        <f t="shared" si="4"/>
        <v>52.230140505988786</v>
      </c>
      <c r="V31" s="11">
        <v>62</v>
      </c>
      <c r="W31" s="11"/>
      <c r="X31" s="11"/>
      <c r="Y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C31" s="11"/>
      <c r="CD31" s="11"/>
      <c r="CE31" s="11"/>
      <c r="CF31" s="11"/>
      <c r="CG31" s="11"/>
      <c r="CH31" s="11"/>
      <c r="CI31" s="11"/>
      <c r="CJ31" s="11"/>
      <c r="CK31" s="11"/>
      <c r="CL31" s="11"/>
      <c r="CM31" s="11"/>
      <c r="CN31" s="11"/>
      <c r="CO31" s="11"/>
      <c r="CP31" s="11"/>
      <c r="CQ31" s="11"/>
      <c r="CR31" s="11"/>
    </row>
    <row r="32" spans="1:96" s="34" customFormat="1" x14ac:dyDescent="0.15">
      <c r="A32" s="56" t="s">
        <v>70</v>
      </c>
      <c r="B32" s="6">
        <v>1500</v>
      </c>
      <c r="C32" s="6">
        <v>12025</v>
      </c>
      <c r="D32" s="6"/>
      <c r="E32" s="6">
        <v>14500</v>
      </c>
      <c r="F32" s="6">
        <v>1507</v>
      </c>
      <c r="G32" s="6">
        <v>4520</v>
      </c>
      <c r="H32" s="6"/>
      <c r="I32" s="6"/>
      <c r="J32" s="6">
        <v>3000</v>
      </c>
      <c r="K32" s="6">
        <v>3500</v>
      </c>
      <c r="L32" s="6"/>
      <c r="M32" s="11"/>
      <c r="N32" s="11"/>
      <c r="O32" s="6">
        <v>3100</v>
      </c>
      <c r="P32" s="6">
        <v>5000</v>
      </c>
      <c r="Q32" s="34">
        <f t="shared" si="0"/>
        <v>48.652000000000001</v>
      </c>
      <c r="R32" s="74">
        <f t="shared" si="1"/>
        <v>0.65707316503857227</v>
      </c>
      <c r="S32" s="75">
        <f t="shared" si="2"/>
        <v>74.043504724689186</v>
      </c>
      <c r="T32" s="11">
        <f t="shared" si="3"/>
        <v>61.651575647526428</v>
      </c>
      <c r="U32" s="11">
        <f t="shared" si="4"/>
        <v>55.409490917489066</v>
      </c>
      <c r="V32" s="11">
        <v>62</v>
      </c>
      <c r="W32" s="11"/>
      <c r="X32" s="11"/>
      <c r="Y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E32" s="11"/>
      <c r="BF32" s="11"/>
      <c r="BG32" s="11"/>
      <c r="BH32" s="11"/>
      <c r="BI32" s="11"/>
      <c r="BJ32" s="11"/>
      <c r="BK32" s="11"/>
      <c r="BL32" s="11"/>
      <c r="BM32" s="11"/>
      <c r="BN32" s="11"/>
      <c r="BO32" s="11"/>
      <c r="BP32" s="11"/>
      <c r="BQ32" s="11"/>
      <c r="BR32" s="11"/>
      <c r="BS32" s="11"/>
      <c r="BT32" s="11"/>
      <c r="BU32" s="11"/>
      <c r="BV32" s="11"/>
      <c r="BW32" s="11"/>
      <c r="BX32" s="11"/>
      <c r="BY32" s="11"/>
      <c r="BZ32" s="11"/>
      <c r="CA32" s="11"/>
      <c r="CC32" s="11"/>
      <c r="CD32" s="11"/>
      <c r="CE32" s="11"/>
      <c r="CF32" s="11"/>
      <c r="CG32" s="11"/>
      <c r="CH32" s="11"/>
      <c r="CI32" s="11"/>
      <c r="CJ32" s="11"/>
      <c r="CK32" s="11"/>
      <c r="CL32" s="11"/>
      <c r="CM32" s="11"/>
      <c r="CN32" s="11"/>
      <c r="CO32" s="11"/>
      <c r="CP32" s="11"/>
      <c r="CQ32" s="11"/>
      <c r="CR32" s="11"/>
    </row>
    <row r="33" spans="1:96" s="34" customFormat="1" x14ac:dyDescent="0.15">
      <c r="A33" s="56" t="s">
        <v>71</v>
      </c>
      <c r="B33" s="6">
        <v>7700</v>
      </c>
      <c r="C33" s="6">
        <v>5300</v>
      </c>
      <c r="D33" s="6"/>
      <c r="E33" s="6">
        <v>13500</v>
      </c>
      <c r="F33" s="6">
        <v>200</v>
      </c>
      <c r="G33" s="6">
        <v>5600</v>
      </c>
      <c r="H33" s="6"/>
      <c r="I33" s="6"/>
      <c r="J33" s="6">
        <v>2800</v>
      </c>
      <c r="K33" s="6">
        <v>1400</v>
      </c>
      <c r="L33" s="6"/>
      <c r="M33" s="6"/>
      <c r="N33" s="6"/>
      <c r="O33" s="6">
        <v>750</v>
      </c>
      <c r="P33" s="6">
        <v>8500</v>
      </c>
      <c r="Q33" s="34">
        <f t="shared" si="0"/>
        <v>45.75</v>
      </c>
      <c r="R33" s="74">
        <f t="shared" si="1"/>
        <v>0.65707316503857227</v>
      </c>
      <c r="S33" s="75">
        <f t="shared" si="2"/>
        <v>69.626949378330394</v>
      </c>
      <c r="T33" s="11">
        <f t="shared" si="3"/>
        <v>61.651575647526428</v>
      </c>
      <c r="U33" s="11">
        <f t="shared" si="4"/>
        <v>59.455343628457925</v>
      </c>
      <c r="V33" s="11">
        <v>62</v>
      </c>
      <c r="W33" s="11"/>
      <c r="X33" s="11"/>
      <c r="Y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C33" s="11"/>
      <c r="CD33" s="11"/>
      <c r="CE33" s="11"/>
      <c r="CF33" s="11"/>
      <c r="CG33" s="11"/>
      <c r="CH33" s="11"/>
      <c r="CI33" s="11"/>
      <c r="CJ33" s="11"/>
      <c r="CK33" s="11"/>
      <c r="CL33" s="11"/>
      <c r="CM33" s="11"/>
      <c r="CN33" s="11"/>
      <c r="CO33" s="11"/>
      <c r="CP33" s="11"/>
      <c r="CQ33" s="11"/>
      <c r="CR33" s="11"/>
    </row>
    <row r="34" spans="1:96" s="34" customFormat="1" x14ac:dyDescent="0.15">
      <c r="A34" s="56" t="s">
        <v>72</v>
      </c>
      <c r="B34" s="6">
        <v>1200</v>
      </c>
      <c r="C34" s="6">
        <v>6500</v>
      </c>
      <c r="D34" s="6"/>
      <c r="E34" s="6">
        <v>5300</v>
      </c>
      <c r="F34" s="78">
        <v>5757.0268000877804</v>
      </c>
      <c r="G34" s="6">
        <v>10326</v>
      </c>
      <c r="H34" s="6"/>
      <c r="I34" s="6"/>
      <c r="J34" s="6">
        <v>2450</v>
      </c>
      <c r="K34" s="6">
        <v>250</v>
      </c>
      <c r="L34" s="6"/>
      <c r="M34" s="6"/>
      <c r="N34" s="6"/>
      <c r="O34" s="6">
        <v>4600</v>
      </c>
      <c r="P34" s="6">
        <v>45000</v>
      </c>
      <c r="Q34" s="34">
        <f t="shared" si="0"/>
        <v>81.383026800087791</v>
      </c>
      <c r="R34" s="74">
        <f t="shared" si="1"/>
        <v>0.65707316503857227</v>
      </c>
      <c r="S34" s="75">
        <f t="shared" si="2"/>
        <v>123.85687185278728</v>
      </c>
      <c r="T34" s="11">
        <f t="shared" si="3"/>
        <v>61.651575647526428</v>
      </c>
      <c r="U34" s="11">
        <f t="shared" si="4"/>
        <v>68.112762101074651</v>
      </c>
      <c r="V34" s="11">
        <v>62</v>
      </c>
      <c r="W34" s="11"/>
      <c r="X34" s="11"/>
      <c r="Y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C34" s="11"/>
      <c r="CD34" s="11"/>
      <c r="CE34" s="11"/>
      <c r="CF34" s="11"/>
      <c r="CG34" s="11"/>
      <c r="CH34" s="11"/>
      <c r="CI34" s="11"/>
      <c r="CJ34" s="11"/>
      <c r="CK34" s="11"/>
      <c r="CL34" s="11"/>
      <c r="CM34" s="11"/>
      <c r="CN34" s="11"/>
      <c r="CO34" s="11"/>
      <c r="CP34" s="11"/>
      <c r="CQ34" s="11"/>
      <c r="CR34" s="11"/>
    </row>
    <row r="35" spans="1:96" s="34" customFormat="1" x14ac:dyDescent="0.15">
      <c r="A35" s="42" t="s">
        <v>73</v>
      </c>
      <c r="B35" s="6">
        <v>2900</v>
      </c>
      <c r="C35" s="6">
        <v>4580</v>
      </c>
      <c r="D35" s="6">
        <v>9199</v>
      </c>
      <c r="E35" s="6">
        <v>10000</v>
      </c>
      <c r="F35" s="6">
        <v>9200</v>
      </c>
      <c r="G35" s="6">
        <v>8200</v>
      </c>
      <c r="H35" s="15">
        <v>7578.3799106086062</v>
      </c>
      <c r="I35" s="6">
        <v>4000</v>
      </c>
      <c r="J35" s="6">
        <v>7000</v>
      </c>
      <c r="K35" s="6">
        <v>1500</v>
      </c>
      <c r="L35" s="6">
        <v>4000</v>
      </c>
      <c r="M35" s="15">
        <v>1053.0503227898648</v>
      </c>
      <c r="N35" s="15">
        <v>1415.7639172201789</v>
      </c>
      <c r="O35" s="6">
        <v>1200</v>
      </c>
      <c r="P35" s="6">
        <v>13100</v>
      </c>
      <c r="Q35" s="34">
        <f t="shared" si="0"/>
        <v>84.926194150618642</v>
      </c>
      <c r="R35" s="59">
        <f>((B35+C35+E35+F35+G35+J35+K35+O35+P35)/1000)/Q35</f>
        <v>0.67917796831567812</v>
      </c>
      <c r="S35" s="11">
        <f>Q35</f>
        <v>84.926194150618642</v>
      </c>
      <c r="T35" s="11">
        <f t="shared" si="3"/>
        <v>61.651575647526428</v>
      </c>
      <c r="U35" s="11">
        <f t="shared" si="4"/>
        <v>81.010080504411206</v>
      </c>
      <c r="V35" s="11">
        <v>62</v>
      </c>
      <c r="W35" s="11"/>
      <c r="X35" s="11"/>
      <c r="Y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C35" s="11"/>
      <c r="CD35" s="11"/>
      <c r="CE35" s="11"/>
      <c r="CF35" s="11"/>
      <c r="CG35" s="11"/>
      <c r="CH35" s="11"/>
      <c r="CI35" s="11"/>
      <c r="CJ35" s="11"/>
      <c r="CK35" s="11"/>
      <c r="CL35" s="11"/>
      <c r="CM35" s="11"/>
      <c r="CN35" s="11"/>
      <c r="CO35" s="11"/>
      <c r="CP35" s="11"/>
      <c r="CQ35" s="11"/>
      <c r="CR35" s="11"/>
    </row>
    <row r="36" spans="1:96" s="34" customFormat="1" x14ac:dyDescent="0.15">
      <c r="A36" s="42" t="s">
        <v>74</v>
      </c>
      <c r="B36" s="6">
        <v>350</v>
      </c>
      <c r="C36" s="6">
        <v>1000</v>
      </c>
      <c r="D36" s="6">
        <v>1797</v>
      </c>
      <c r="E36" s="6">
        <v>3500</v>
      </c>
      <c r="F36" s="6">
        <v>400</v>
      </c>
      <c r="G36" s="6">
        <v>800</v>
      </c>
      <c r="H36" s="6">
        <v>4000</v>
      </c>
      <c r="I36" s="6">
        <v>8000</v>
      </c>
      <c r="J36" s="6">
        <v>600</v>
      </c>
      <c r="K36" s="6">
        <v>350</v>
      </c>
      <c r="L36" s="15">
        <v>5675.2209278560958</v>
      </c>
      <c r="M36" s="6">
        <v>200</v>
      </c>
      <c r="N36" s="6">
        <v>620</v>
      </c>
      <c r="O36" s="15">
        <v>446.19984795001329</v>
      </c>
      <c r="P36" s="6">
        <v>34000</v>
      </c>
      <c r="Q36" s="34">
        <f t="shared" si="0"/>
        <v>61.738420775806112</v>
      </c>
      <c r="R36" s="59">
        <f t="shared" ref="R36:R76" si="5">((B36+C36+E36+F36+G36+J36+K36+O36+P36)/1000)/Q36</f>
        <v>0.67131940414309788</v>
      </c>
      <c r="S36" s="11">
        <f t="shared" ref="S36:S76" si="6">Q36</f>
        <v>61.738420775806112</v>
      </c>
      <c r="T36" s="11">
        <f t="shared" si="3"/>
        <v>61.651575647526428</v>
      </c>
      <c r="U36" s="11">
        <f t="shared" si="4"/>
        <v>82.83838817644633</v>
      </c>
      <c r="V36" s="11">
        <v>62</v>
      </c>
      <c r="W36" s="11"/>
      <c r="X36" s="11"/>
      <c r="Y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C36" s="11"/>
      <c r="CD36" s="11"/>
      <c r="CE36" s="11"/>
      <c r="CF36" s="11"/>
      <c r="CG36" s="11"/>
      <c r="CH36" s="11"/>
      <c r="CI36" s="11"/>
      <c r="CJ36" s="11"/>
      <c r="CK36" s="11"/>
      <c r="CL36" s="11"/>
      <c r="CM36" s="11"/>
      <c r="CN36" s="11"/>
      <c r="CO36" s="11"/>
      <c r="CP36" s="11"/>
      <c r="CQ36" s="11"/>
      <c r="CR36" s="11"/>
    </row>
    <row r="37" spans="1:96" x14ac:dyDescent="0.15">
      <c r="A37" s="38" t="s">
        <v>4</v>
      </c>
      <c r="B37" s="6">
        <v>550</v>
      </c>
      <c r="C37" s="21">
        <v>550</v>
      </c>
      <c r="D37" s="21">
        <v>5795</v>
      </c>
      <c r="E37" s="21">
        <v>3000</v>
      </c>
      <c r="F37" s="21">
        <v>300</v>
      </c>
      <c r="G37" s="6">
        <v>11000</v>
      </c>
      <c r="H37" s="6">
        <v>500</v>
      </c>
      <c r="I37" s="6">
        <v>200</v>
      </c>
      <c r="J37" s="6">
        <v>500</v>
      </c>
      <c r="K37" s="6">
        <v>200</v>
      </c>
      <c r="L37" s="6">
        <v>600</v>
      </c>
      <c r="M37" s="21">
        <v>500</v>
      </c>
      <c r="N37" s="21">
        <v>1799</v>
      </c>
      <c r="O37" s="6">
        <v>280</v>
      </c>
      <c r="P37" s="6">
        <v>5300</v>
      </c>
      <c r="Q37" s="34">
        <f t="shared" si="0"/>
        <v>31.074000000000002</v>
      </c>
      <c r="R37" s="59">
        <f t="shared" si="5"/>
        <v>0.69768938662547464</v>
      </c>
      <c r="S37" s="11">
        <f t="shared" si="6"/>
        <v>31.074000000000002</v>
      </c>
      <c r="T37" s="11">
        <f t="shared" si="3"/>
        <v>61.651575647526428</v>
      </c>
      <c r="U37" s="11">
        <f t="shared" si="4"/>
        <v>74.244487231508487</v>
      </c>
      <c r="V37" s="11">
        <v>62</v>
      </c>
      <c r="CQ37" s="34"/>
    </row>
    <row r="38" spans="1:96" x14ac:dyDescent="0.15">
      <c r="A38" s="38" t="s">
        <v>5</v>
      </c>
      <c r="B38" s="6">
        <v>3600</v>
      </c>
      <c r="C38" s="21">
        <v>18500</v>
      </c>
      <c r="D38" s="21">
        <v>4525</v>
      </c>
      <c r="E38" s="21">
        <v>800</v>
      </c>
      <c r="F38" s="21">
        <v>500</v>
      </c>
      <c r="G38" s="6">
        <v>3500</v>
      </c>
      <c r="H38" s="6">
        <v>300</v>
      </c>
      <c r="I38" s="15">
        <v>3670.1711284436237</v>
      </c>
      <c r="J38" s="15">
        <v>3554.4208428200527</v>
      </c>
      <c r="K38" s="18">
        <v>1200</v>
      </c>
      <c r="L38" s="15">
        <v>5664.5767664033547</v>
      </c>
      <c r="M38" s="45">
        <v>764.0955560086685</v>
      </c>
      <c r="N38" s="21">
        <v>499</v>
      </c>
      <c r="O38" s="15">
        <v>445.36297775750216</v>
      </c>
      <c r="P38" s="6">
        <v>14100</v>
      </c>
      <c r="Q38" s="34">
        <f t="shared" si="0"/>
        <v>61.622627271433203</v>
      </c>
      <c r="R38" s="59">
        <f t="shared" si="5"/>
        <v>0.74972109866524117</v>
      </c>
      <c r="S38" s="11">
        <f t="shared" si="6"/>
        <v>61.622627271433203</v>
      </c>
      <c r="T38" s="11">
        <f t="shared" si="3"/>
        <v>61.651575647526428</v>
      </c>
      <c r="U38" s="11">
        <f t="shared" si="4"/>
        <v>72.643622810129045</v>
      </c>
      <c r="V38" s="11">
        <v>62</v>
      </c>
      <c r="CQ38" s="11"/>
    </row>
    <row r="39" spans="1:96" x14ac:dyDescent="0.15">
      <c r="A39" s="38" t="s">
        <v>6</v>
      </c>
      <c r="B39" s="6">
        <v>800</v>
      </c>
      <c r="C39" s="21">
        <v>9250</v>
      </c>
      <c r="D39" s="21">
        <v>3549</v>
      </c>
      <c r="E39" s="21">
        <v>16500</v>
      </c>
      <c r="F39" s="21">
        <v>300</v>
      </c>
      <c r="G39" s="6">
        <v>11000</v>
      </c>
      <c r="H39" s="15">
        <v>8460.1859064465916</v>
      </c>
      <c r="I39" s="6">
        <v>4100</v>
      </c>
      <c r="J39" s="6">
        <v>6000</v>
      </c>
      <c r="K39" s="6">
        <v>6000</v>
      </c>
      <c r="L39" s="15">
        <v>8715.1015491991584</v>
      </c>
      <c r="M39" s="45">
        <v>1175.5812726163913</v>
      </c>
      <c r="N39" s="84">
        <v>1478.1772290757131</v>
      </c>
      <c r="O39" s="6">
        <v>1080</v>
      </c>
      <c r="P39" s="6">
        <v>16400</v>
      </c>
      <c r="Q39" s="34">
        <f t="shared" si="0"/>
        <v>94.808045957337853</v>
      </c>
      <c r="R39" s="59">
        <f t="shared" si="5"/>
        <v>0.71017179312289014</v>
      </c>
      <c r="S39" s="11">
        <f t="shared" si="6"/>
        <v>94.808045957337853</v>
      </c>
      <c r="T39" s="11">
        <f t="shared" si="3"/>
        <v>61.651575647526428</v>
      </c>
      <c r="U39" s="11">
        <f t="shared" si="4"/>
        <v>66.833857631039166</v>
      </c>
      <c r="V39" s="11">
        <v>62</v>
      </c>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c r="BE39" s="32"/>
      <c r="BF39" s="32"/>
      <c r="BG39" s="32"/>
      <c r="BH39" s="32"/>
      <c r="BI39" s="32"/>
      <c r="BJ39" s="32"/>
      <c r="BK39" s="32"/>
      <c r="BL39" s="32"/>
      <c r="BM39" s="32"/>
      <c r="BN39" s="32"/>
      <c r="BO39" s="32"/>
      <c r="BP39" s="32"/>
      <c r="BQ39" s="32"/>
      <c r="BR39" s="32"/>
      <c r="BS39" s="32"/>
      <c r="BT39" s="32"/>
      <c r="BU39" s="32"/>
      <c r="BV39" s="32"/>
      <c r="BW39" s="32"/>
      <c r="BX39" s="32"/>
      <c r="BY39" s="32"/>
      <c r="BZ39" s="32"/>
      <c r="CA39" s="32"/>
      <c r="CB39" s="32"/>
      <c r="CC39" s="32"/>
      <c r="CD39" s="32"/>
      <c r="CE39" s="32"/>
      <c r="CF39" s="32"/>
      <c r="CG39" s="32"/>
      <c r="CH39" s="32"/>
      <c r="CI39" s="32"/>
      <c r="CJ39" s="32"/>
      <c r="CK39" s="32"/>
      <c r="CL39" s="32"/>
      <c r="CM39" s="32"/>
      <c r="CN39" s="32"/>
      <c r="CO39" s="32"/>
      <c r="CP39" s="32"/>
      <c r="CQ39" s="34"/>
    </row>
    <row r="40" spans="1:96" x14ac:dyDescent="0.15">
      <c r="A40" s="38" t="s">
        <v>7</v>
      </c>
      <c r="B40" s="6">
        <v>1400</v>
      </c>
      <c r="C40" s="21">
        <v>5000</v>
      </c>
      <c r="D40" s="21">
        <v>13598</v>
      </c>
      <c r="E40" s="21">
        <v>30000</v>
      </c>
      <c r="F40" s="21">
        <v>1200</v>
      </c>
      <c r="G40" s="6">
        <v>7500</v>
      </c>
      <c r="H40" s="6">
        <v>10700</v>
      </c>
      <c r="I40" s="6">
        <v>8000</v>
      </c>
      <c r="J40" s="6">
        <v>5000</v>
      </c>
      <c r="K40" s="6">
        <v>872</v>
      </c>
      <c r="L40" s="15">
        <v>10626.006764090384</v>
      </c>
      <c r="M40" s="21">
        <v>700</v>
      </c>
      <c r="N40" s="21">
        <v>410</v>
      </c>
      <c r="O40" s="6">
        <v>590</v>
      </c>
      <c r="P40" s="6">
        <v>20000</v>
      </c>
      <c r="Q40" s="34">
        <f t="shared" si="0"/>
        <v>115.59600676409039</v>
      </c>
      <c r="R40" s="59">
        <f t="shared" si="5"/>
        <v>0.61906982778431541</v>
      </c>
      <c r="S40" s="11">
        <f t="shared" si="6"/>
        <v>115.59600676409039</v>
      </c>
      <c r="T40" s="11">
        <f t="shared" si="3"/>
        <v>61.651575647526428</v>
      </c>
      <c r="U40" s="11">
        <f t="shared" si="4"/>
        <v>72.967820153733513</v>
      </c>
      <c r="V40" s="11">
        <v>62</v>
      </c>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c r="BE40" s="32"/>
      <c r="BF40" s="32"/>
      <c r="BG40" s="32"/>
      <c r="BH40" s="32"/>
      <c r="BI40" s="32"/>
      <c r="BJ40" s="32"/>
      <c r="BK40" s="32"/>
      <c r="BL40" s="32"/>
      <c r="BM40" s="32"/>
      <c r="BN40" s="32"/>
      <c r="BO40" s="32"/>
      <c r="BP40" s="32"/>
      <c r="BQ40" s="32"/>
      <c r="BR40" s="32"/>
      <c r="BS40" s="32"/>
      <c r="BT40" s="32"/>
      <c r="BU40" s="32"/>
      <c r="BV40" s="32"/>
      <c r="BW40" s="32"/>
      <c r="BX40" s="32"/>
      <c r="BY40" s="32"/>
      <c r="BZ40" s="32"/>
      <c r="CA40" s="32"/>
      <c r="CB40" s="32"/>
      <c r="CC40" s="32"/>
      <c r="CD40" s="32"/>
      <c r="CE40" s="32"/>
      <c r="CF40" s="32"/>
      <c r="CG40" s="32"/>
      <c r="CH40" s="32"/>
      <c r="CI40" s="32"/>
      <c r="CJ40" s="32"/>
      <c r="CK40" s="32"/>
      <c r="CL40" s="32"/>
      <c r="CM40" s="32"/>
      <c r="CN40" s="32"/>
      <c r="CO40" s="32"/>
      <c r="CP40" s="32"/>
      <c r="CQ40" s="34"/>
    </row>
    <row r="41" spans="1:96" x14ac:dyDescent="0.15">
      <c r="A41" s="38" t="s">
        <v>8</v>
      </c>
      <c r="B41" s="6">
        <v>430</v>
      </c>
      <c r="C41" s="21">
        <v>10000</v>
      </c>
      <c r="D41" s="21">
        <v>9107</v>
      </c>
      <c r="E41" s="21">
        <v>46000</v>
      </c>
      <c r="F41" s="21">
        <v>1000</v>
      </c>
      <c r="G41" s="6">
        <v>600</v>
      </c>
      <c r="H41" s="6">
        <v>10000</v>
      </c>
      <c r="I41" s="15">
        <v>6303.340375151467</v>
      </c>
      <c r="J41" s="6">
        <v>3300</v>
      </c>
      <c r="K41" s="6">
        <v>5000</v>
      </c>
      <c r="L41" s="15">
        <v>9728.6350391204996</v>
      </c>
      <c r="M41" s="21">
        <v>400</v>
      </c>
      <c r="N41" s="21">
        <v>2000</v>
      </c>
      <c r="O41" s="15">
        <v>764.88924930798498</v>
      </c>
      <c r="P41" s="6">
        <v>1200</v>
      </c>
      <c r="Q41" s="34">
        <f t="shared" si="0"/>
        <v>105.83386466357997</v>
      </c>
      <c r="R41" s="59">
        <f t="shared" si="5"/>
        <v>0.64530280044483657</v>
      </c>
      <c r="S41" s="11">
        <f t="shared" si="6"/>
        <v>105.83386466357997</v>
      </c>
      <c r="T41" s="11">
        <f t="shared" si="3"/>
        <v>61.651575647526428</v>
      </c>
      <c r="U41" s="11">
        <f t="shared" si="4"/>
        <v>81.786908931288281</v>
      </c>
      <c r="V41" s="11">
        <v>62</v>
      </c>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32"/>
      <c r="BG41" s="32"/>
      <c r="BH41" s="32"/>
      <c r="BI41" s="32"/>
      <c r="BJ41" s="32"/>
      <c r="BK41" s="32"/>
      <c r="BL41" s="32"/>
      <c r="BM41" s="32"/>
      <c r="BN41" s="32"/>
      <c r="BO41" s="32"/>
      <c r="BP41" s="32"/>
      <c r="BQ41" s="32"/>
      <c r="BR41" s="32"/>
      <c r="BS41" s="32"/>
      <c r="BT41" s="32"/>
      <c r="BU41" s="32"/>
      <c r="BV41" s="32"/>
      <c r="BW41" s="32"/>
      <c r="BX41" s="32"/>
      <c r="BY41" s="32"/>
      <c r="BZ41" s="32"/>
      <c r="CA41" s="32"/>
      <c r="CB41" s="32"/>
      <c r="CC41" s="32"/>
      <c r="CD41" s="32"/>
      <c r="CE41" s="32"/>
      <c r="CF41" s="32"/>
      <c r="CG41" s="32"/>
      <c r="CH41" s="32"/>
      <c r="CI41" s="32"/>
      <c r="CJ41" s="32"/>
      <c r="CK41" s="32"/>
      <c r="CL41" s="32"/>
      <c r="CM41" s="32"/>
      <c r="CN41" s="32"/>
      <c r="CO41" s="32"/>
      <c r="CP41" s="32"/>
      <c r="CQ41" s="34"/>
    </row>
    <row r="42" spans="1:96" x14ac:dyDescent="0.15">
      <c r="A42" s="38" t="s">
        <v>9</v>
      </c>
      <c r="B42" s="6">
        <v>1500</v>
      </c>
      <c r="C42" s="21">
        <v>12800</v>
      </c>
      <c r="D42" s="21">
        <v>28418</v>
      </c>
      <c r="E42" s="21">
        <v>10100</v>
      </c>
      <c r="F42" s="21">
        <v>1000</v>
      </c>
      <c r="G42" s="6">
        <v>6122</v>
      </c>
      <c r="H42" s="15">
        <v>9111.6988005934891</v>
      </c>
      <c r="I42" s="15">
        <v>6081.5005220064832</v>
      </c>
      <c r="J42" s="15">
        <v>5889.701448376527</v>
      </c>
      <c r="K42" s="18">
        <v>200</v>
      </c>
      <c r="L42" s="15">
        <v>9386.2453156354895</v>
      </c>
      <c r="M42" s="21">
        <v>200</v>
      </c>
      <c r="N42" s="21">
        <v>700</v>
      </c>
      <c r="O42" s="6">
        <v>1300</v>
      </c>
      <c r="P42" s="6">
        <v>9300</v>
      </c>
      <c r="Q42" s="34">
        <f t="shared" si="0"/>
        <v>102.10914608661197</v>
      </c>
      <c r="R42" s="59">
        <f t="shared" si="5"/>
        <v>0.47215850191795694</v>
      </c>
      <c r="S42" s="11">
        <f t="shared" si="6"/>
        <v>102.10914608661197</v>
      </c>
      <c r="T42" s="11">
        <f t="shared" si="3"/>
        <v>61.651575647526428</v>
      </c>
      <c r="U42" s="11">
        <f t="shared" si="4"/>
        <v>95.993938148610681</v>
      </c>
      <c r="V42" s="11">
        <v>62</v>
      </c>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c r="BR42" s="32"/>
      <c r="BS42" s="32"/>
      <c r="BT42" s="32"/>
      <c r="BU42" s="32"/>
      <c r="BV42" s="32"/>
      <c r="BW42" s="32"/>
      <c r="BX42" s="32"/>
      <c r="BY42" s="32"/>
      <c r="BZ42" s="32"/>
      <c r="CA42" s="32"/>
      <c r="CB42" s="32"/>
      <c r="CC42" s="32"/>
      <c r="CD42" s="32"/>
      <c r="CE42" s="32"/>
      <c r="CF42" s="32"/>
      <c r="CG42" s="32"/>
      <c r="CH42" s="32"/>
      <c r="CI42" s="32"/>
      <c r="CJ42" s="32"/>
      <c r="CK42" s="32"/>
      <c r="CL42" s="32"/>
      <c r="CM42" s="32"/>
      <c r="CN42" s="32"/>
      <c r="CO42" s="32"/>
      <c r="CP42" s="32"/>
      <c r="CQ42" s="34"/>
    </row>
    <row r="43" spans="1:96" x14ac:dyDescent="0.15">
      <c r="A43" s="38" t="s">
        <v>10</v>
      </c>
      <c r="B43" s="6">
        <v>1400</v>
      </c>
      <c r="C43" s="21">
        <v>20000</v>
      </c>
      <c r="D43" s="21">
        <v>23476</v>
      </c>
      <c r="E43" s="21">
        <v>47000</v>
      </c>
      <c r="F43" s="21">
        <v>17500</v>
      </c>
      <c r="G43" s="6">
        <v>44000</v>
      </c>
      <c r="H43" s="6">
        <v>28000</v>
      </c>
      <c r="I43" s="6">
        <v>5000</v>
      </c>
      <c r="J43" s="6">
        <v>10000</v>
      </c>
      <c r="K43" s="6">
        <v>1000</v>
      </c>
      <c r="L43" s="6">
        <v>11000</v>
      </c>
      <c r="M43" s="21">
        <v>2600</v>
      </c>
      <c r="N43" s="21">
        <v>1000</v>
      </c>
      <c r="O43" s="6">
        <v>490</v>
      </c>
      <c r="P43" s="6">
        <v>12520</v>
      </c>
      <c r="Q43" s="34">
        <f t="shared" si="0"/>
        <v>224.98599999999999</v>
      </c>
      <c r="R43" s="59">
        <f t="shared" si="5"/>
        <v>0.68408700985839122</v>
      </c>
      <c r="S43" s="11">
        <f t="shared" si="6"/>
        <v>224.98599999999999</v>
      </c>
      <c r="T43" s="11">
        <f t="shared" si="3"/>
        <v>61.651575647526428</v>
      </c>
      <c r="U43" s="11">
        <f t="shared" si="4"/>
        <v>128.66661269432402</v>
      </c>
      <c r="V43" s="11">
        <v>62</v>
      </c>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c r="BP43" s="32"/>
      <c r="BQ43" s="32"/>
      <c r="BR43" s="32"/>
      <c r="BS43" s="32"/>
      <c r="BT43" s="32"/>
      <c r="BU43" s="32"/>
      <c r="BV43" s="32"/>
      <c r="BW43" s="32"/>
      <c r="BX43" s="32"/>
      <c r="BY43" s="32"/>
      <c r="BZ43" s="32"/>
      <c r="CA43" s="32"/>
      <c r="CB43" s="32"/>
      <c r="CC43" s="32"/>
      <c r="CD43" s="32"/>
      <c r="CE43" s="32"/>
      <c r="CF43" s="32"/>
      <c r="CG43" s="32"/>
      <c r="CH43" s="32"/>
      <c r="CI43" s="32"/>
      <c r="CJ43" s="32"/>
      <c r="CK43" s="32"/>
      <c r="CL43" s="32"/>
      <c r="CM43" s="32"/>
      <c r="CN43" s="32"/>
      <c r="CO43" s="32"/>
      <c r="CP43" s="32"/>
      <c r="CQ43" s="34"/>
    </row>
    <row r="44" spans="1:96" x14ac:dyDescent="0.15">
      <c r="A44" s="38" t="s">
        <v>11</v>
      </c>
      <c r="B44" s="6">
        <v>500</v>
      </c>
      <c r="C44" s="21">
        <v>12100</v>
      </c>
      <c r="D44" s="21">
        <v>13593</v>
      </c>
      <c r="E44" s="21">
        <v>11000</v>
      </c>
      <c r="F44" s="45">
        <v>5128.8439530204987</v>
      </c>
      <c r="G44" s="6">
        <v>10000</v>
      </c>
      <c r="H44" s="6">
        <v>10800</v>
      </c>
      <c r="I44" s="6">
        <v>800</v>
      </c>
      <c r="J44" s="6">
        <v>300</v>
      </c>
      <c r="K44" s="15">
        <v>1116.756009050732</v>
      </c>
      <c r="L44" s="15">
        <v>9599.9023915140897</v>
      </c>
      <c r="M44" s="45">
        <v>1294.9321825552095</v>
      </c>
      <c r="N44" s="21">
        <v>200</v>
      </c>
      <c r="O44" s="6">
        <v>4000</v>
      </c>
      <c r="P44" s="6">
        <v>24000</v>
      </c>
      <c r="Q44" s="34">
        <f t="shared" si="0"/>
        <v>104.43343453614052</v>
      </c>
      <c r="R44" s="59">
        <f t="shared" si="5"/>
        <v>0.65252665743257321</v>
      </c>
      <c r="S44" s="11">
        <f t="shared" si="6"/>
        <v>104.43343453614052</v>
      </c>
      <c r="T44" s="11">
        <f t="shared" si="3"/>
        <v>61.651575647526428</v>
      </c>
      <c r="U44" s="11">
        <f t="shared" si="4"/>
        <v>130.5916904100846</v>
      </c>
      <c r="V44" s="11">
        <v>62</v>
      </c>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c r="BG44" s="32"/>
      <c r="BH44" s="32"/>
      <c r="BI44" s="32"/>
      <c r="BJ44" s="32"/>
      <c r="BK44" s="32"/>
      <c r="BL44" s="32"/>
      <c r="BM44" s="32"/>
      <c r="BN44" s="32"/>
      <c r="BO44" s="32"/>
      <c r="BP44" s="32"/>
      <c r="BQ44" s="32"/>
      <c r="BR44" s="32"/>
      <c r="BS44" s="32"/>
      <c r="BT44" s="32"/>
      <c r="BU44" s="32"/>
      <c r="BV44" s="32"/>
      <c r="BW44" s="32"/>
      <c r="BX44" s="32"/>
      <c r="BY44" s="32"/>
      <c r="BZ44" s="32"/>
      <c r="CA44" s="32"/>
      <c r="CB44" s="32"/>
      <c r="CC44" s="32"/>
      <c r="CD44" s="32"/>
      <c r="CE44" s="32"/>
      <c r="CF44" s="32"/>
      <c r="CG44" s="32"/>
      <c r="CH44" s="32"/>
      <c r="CI44" s="32"/>
      <c r="CJ44" s="32"/>
      <c r="CK44" s="32"/>
      <c r="CL44" s="32"/>
      <c r="CM44" s="32"/>
      <c r="CN44" s="32"/>
      <c r="CO44" s="32"/>
      <c r="CP44" s="32"/>
      <c r="CQ44" s="34"/>
    </row>
    <row r="45" spans="1:96" x14ac:dyDescent="0.15">
      <c r="A45" s="38" t="s">
        <v>12</v>
      </c>
      <c r="B45" s="6">
        <v>650</v>
      </c>
      <c r="C45" s="21">
        <v>4400</v>
      </c>
      <c r="D45" s="21">
        <v>3666</v>
      </c>
      <c r="E45" s="21">
        <v>30000</v>
      </c>
      <c r="F45" s="45">
        <v>3436.3566591552685</v>
      </c>
      <c r="G45" s="6">
        <v>3942</v>
      </c>
      <c r="H45" s="6">
        <v>10000</v>
      </c>
      <c r="I45" s="6">
        <v>1100</v>
      </c>
      <c r="J45" s="6">
        <v>800</v>
      </c>
      <c r="K45" s="15">
        <v>748.23332187414553</v>
      </c>
      <c r="L45" s="15">
        <v>6431.9930207249618</v>
      </c>
      <c r="M45" s="21">
        <v>300</v>
      </c>
      <c r="N45" s="45">
        <v>1166.4536475340374</v>
      </c>
      <c r="O45" s="6">
        <v>530</v>
      </c>
      <c r="P45" s="6">
        <v>2800</v>
      </c>
      <c r="Q45" s="34">
        <f t="shared" si="0"/>
        <v>69.971036649288422</v>
      </c>
      <c r="R45" s="59">
        <f t="shared" si="5"/>
        <v>0.67608816799644345</v>
      </c>
      <c r="S45" s="11">
        <f t="shared" si="6"/>
        <v>69.971036649288422</v>
      </c>
      <c r="T45" s="11">
        <f t="shared" si="3"/>
        <v>61.651575647526428</v>
      </c>
      <c r="U45" s="11">
        <f t="shared" si="4"/>
        <v>121.46669638712417</v>
      </c>
      <c r="V45" s="11">
        <v>62</v>
      </c>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c r="BE45" s="32"/>
      <c r="BF45" s="32"/>
      <c r="BG45" s="32"/>
      <c r="BH45" s="32"/>
      <c r="BI45" s="32"/>
      <c r="BJ45" s="32"/>
      <c r="BK45" s="32"/>
      <c r="BL45" s="32"/>
      <c r="BM45" s="32"/>
      <c r="BN45" s="32"/>
      <c r="BO45" s="32"/>
      <c r="BP45" s="32"/>
      <c r="BQ45" s="32"/>
      <c r="BR45" s="32"/>
      <c r="BS45" s="32"/>
      <c r="BT45" s="32"/>
      <c r="BU45" s="32"/>
      <c r="BV45" s="32"/>
      <c r="BW45" s="32"/>
      <c r="BX45" s="32"/>
      <c r="BY45" s="32"/>
      <c r="BZ45" s="32"/>
      <c r="CA45" s="32"/>
      <c r="CB45" s="32"/>
      <c r="CC45" s="32"/>
      <c r="CD45" s="32"/>
      <c r="CE45" s="32"/>
      <c r="CF45" s="32"/>
      <c r="CG45" s="32"/>
      <c r="CH45" s="32"/>
      <c r="CI45" s="32"/>
      <c r="CJ45" s="32"/>
      <c r="CK45" s="32"/>
      <c r="CL45" s="32"/>
      <c r="CM45" s="32"/>
      <c r="CN45" s="32"/>
      <c r="CO45" s="32"/>
      <c r="CP45" s="32"/>
      <c r="CQ45" s="34"/>
    </row>
    <row r="46" spans="1:96" x14ac:dyDescent="0.15">
      <c r="A46" s="38" t="s">
        <v>13</v>
      </c>
      <c r="B46" s="6">
        <v>150</v>
      </c>
      <c r="C46" s="21">
        <v>5500</v>
      </c>
      <c r="D46" s="21">
        <v>1826</v>
      </c>
      <c r="E46" s="21">
        <v>11000</v>
      </c>
      <c r="F46" s="45">
        <v>4241.9413903198274</v>
      </c>
      <c r="G46" s="6">
        <v>12282</v>
      </c>
      <c r="H46" s="6">
        <v>5000</v>
      </c>
      <c r="I46" s="6">
        <v>5000</v>
      </c>
      <c r="J46" s="6">
        <v>300</v>
      </c>
      <c r="K46" s="15">
        <v>923.6415810356541</v>
      </c>
      <c r="L46" s="15">
        <v>7939.8444698882804</v>
      </c>
      <c r="M46" s="45">
        <v>1071.0067362349016</v>
      </c>
      <c r="N46" s="45">
        <v>1439.9052537669397</v>
      </c>
      <c r="O46" s="6">
        <v>700</v>
      </c>
      <c r="P46" s="6">
        <v>29000</v>
      </c>
      <c r="Q46" s="34">
        <f t="shared" si="0"/>
        <v>86.374339431245602</v>
      </c>
      <c r="R46" s="59">
        <f t="shared" si="5"/>
        <v>0.74209057219334762</v>
      </c>
      <c r="S46" s="11">
        <f t="shared" si="6"/>
        <v>86.374339431245602</v>
      </c>
      <c r="T46" s="11">
        <f t="shared" si="3"/>
        <v>61.651575647526428</v>
      </c>
      <c r="U46" s="11">
        <f t="shared" si="4"/>
        <v>117.5747913406573</v>
      </c>
      <c r="V46" s="11">
        <v>62</v>
      </c>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c r="BE46" s="32"/>
      <c r="BF46" s="32"/>
      <c r="BG46" s="32"/>
      <c r="BH46" s="32"/>
      <c r="BI46" s="32"/>
      <c r="BJ46" s="32"/>
      <c r="BK46" s="32"/>
      <c r="BL46" s="32"/>
      <c r="BM46" s="32"/>
      <c r="BN46" s="32"/>
      <c r="BO46" s="32"/>
      <c r="BP46" s="32"/>
      <c r="BQ46" s="32"/>
      <c r="BR46" s="32"/>
      <c r="BS46" s="32"/>
      <c r="BT46" s="32"/>
      <c r="BU46" s="32"/>
      <c r="BV46" s="32"/>
      <c r="BW46" s="32"/>
      <c r="BX46" s="32"/>
      <c r="BY46" s="32"/>
      <c r="BZ46" s="32"/>
      <c r="CA46" s="32"/>
      <c r="CB46" s="32"/>
      <c r="CC46" s="32"/>
      <c r="CD46" s="32"/>
      <c r="CE46" s="32"/>
      <c r="CF46" s="32"/>
      <c r="CG46" s="32"/>
      <c r="CH46" s="32"/>
      <c r="CI46" s="32"/>
      <c r="CJ46" s="32"/>
      <c r="CK46" s="32"/>
      <c r="CL46" s="32"/>
      <c r="CM46" s="32"/>
      <c r="CN46" s="32"/>
      <c r="CO46" s="32"/>
      <c r="CP46" s="32"/>
      <c r="CQ46" s="11"/>
    </row>
    <row r="47" spans="1:96" x14ac:dyDescent="0.15">
      <c r="A47" s="38" t="s">
        <v>14</v>
      </c>
      <c r="B47" s="6">
        <v>500</v>
      </c>
      <c r="C47" s="21">
        <v>2600</v>
      </c>
      <c r="D47" s="21">
        <v>15236</v>
      </c>
      <c r="E47" s="21">
        <v>20000</v>
      </c>
      <c r="F47" s="21">
        <v>6000</v>
      </c>
      <c r="G47" s="6">
        <v>13000</v>
      </c>
      <c r="H47" s="6">
        <v>10000</v>
      </c>
      <c r="I47" s="6">
        <v>4000</v>
      </c>
      <c r="J47" s="6">
        <v>9200</v>
      </c>
      <c r="K47" s="15">
        <v>1082.9163221136848</v>
      </c>
      <c r="L47" s="6">
        <v>2500</v>
      </c>
      <c r="M47" s="21">
        <v>600</v>
      </c>
      <c r="N47" s="21">
        <v>900</v>
      </c>
      <c r="O47" s="6">
        <v>150</v>
      </c>
      <c r="P47" s="6">
        <v>15500</v>
      </c>
      <c r="Q47" s="34">
        <f t="shared" si="0"/>
        <v>101.26891632211368</v>
      </c>
      <c r="R47" s="59">
        <f t="shared" si="5"/>
        <v>0.67180452593880091</v>
      </c>
      <c r="S47" s="11">
        <f t="shared" si="6"/>
        <v>101.26891632211368</v>
      </c>
      <c r="T47" s="11">
        <f t="shared" si="3"/>
        <v>61.651575647526428</v>
      </c>
      <c r="U47" s="11">
        <f t="shared" si="4"/>
        <v>117.40674538775764</v>
      </c>
      <c r="V47" s="11">
        <v>62</v>
      </c>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c r="BE47" s="32"/>
      <c r="BF47" s="32"/>
      <c r="BG47" s="32"/>
      <c r="BH47" s="32"/>
      <c r="BI47" s="32"/>
      <c r="BJ47" s="32"/>
      <c r="BK47" s="32"/>
      <c r="BL47" s="32"/>
      <c r="BM47" s="32"/>
      <c r="BN47" s="32"/>
      <c r="BO47" s="32"/>
      <c r="BP47" s="32"/>
      <c r="BQ47" s="32"/>
      <c r="BR47" s="32"/>
      <c r="BS47" s="32"/>
      <c r="BT47" s="32"/>
      <c r="BU47" s="32"/>
      <c r="BV47" s="32"/>
      <c r="BW47" s="32"/>
      <c r="BX47" s="32"/>
      <c r="BY47" s="32"/>
      <c r="BZ47" s="32"/>
      <c r="CA47" s="32"/>
      <c r="CB47" s="32"/>
      <c r="CC47" s="32"/>
      <c r="CD47" s="32"/>
      <c r="CE47" s="32"/>
      <c r="CF47" s="32"/>
      <c r="CG47" s="32"/>
      <c r="CH47" s="32"/>
      <c r="CI47" s="32"/>
      <c r="CJ47" s="32"/>
      <c r="CK47" s="32"/>
      <c r="CL47" s="32"/>
      <c r="CM47" s="32"/>
      <c r="CN47" s="32"/>
      <c r="CO47" s="32"/>
      <c r="CP47" s="32"/>
      <c r="CQ47" s="34"/>
    </row>
    <row r="48" spans="1:96" x14ac:dyDescent="0.15">
      <c r="A48" s="38" t="s">
        <v>15</v>
      </c>
      <c r="B48" s="15">
        <v>3287.0430408186112</v>
      </c>
      <c r="C48" s="21">
        <v>22800</v>
      </c>
      <c r="D48" s="21">
        <v>25807</v>
      </c>
      <c r="E48" s="21">
        <v>28000</v>
      </c>
      <c r="F48" s="21">
        <v>3500</v>
      </c>
      <c r="G48" s="6">
        <v>5500</v>
      </c>
      <c r="H48" s="6">
        <v>5000</v>
      </c>
      <c r="I48" s="6">
        <v>3500</v>
      </c>
      <c r="J48" s="6">
        <v>7000</v>
      </c>
      <c r="K48" s="6">
        <v>1000</v>
      </c>
      <c r="L48" s="15">
        <v>14596.616906799996</v>
      </c>
      <c r="M48" s="21">
        <v>4000</v>
      </c>
      <c r="N48" s="21">
        <v>2000</v>
      </c>
      <c r="O48" s="6">
        <v>800</v>
      </c>
      <c r="P48" s="6">
        <v>32000</v>
      </c>
      <c r="Q48" s="34">
        <f t="shared" si="0"/>
        <v>158.79065994761862</v>
      </c>
      <c r="R48" s="59">
        <f t="shared" si="5"/>
        <v>0.65423900294317405</v>
      </c>
      <c r="S48" s="11">
        <f t="shared" si="6"/>
        <v>158.79065994761862</v>
      </c>
      <c r="T48" s="11">
        <f t="shared" si="3"/>
        <v>61.651575647526428</v>
      </c>
      <c r="U48" s="11">
        <f t="shared" si="4"/>
        <v>104.16767737728136</v>
      </c>
      <c r="V48" s="11">
        <v>62</v>
      </c>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c r="BE48" s="32"/>
      <c r="BF48" s="32"/>
      <c r="BG48" s="32"/>
      <c r="BH48" s="32"/>
      <c r="BI48" s="32"/>
      <c r="BJ48" s="32"/>
      <c r="BK48" s="32"/>
      <c r="BL48" s="32"/>
      <c r="BM48" s="32"/>
      <c r="BN48" s="32"/>
      <c r="BO48" s="32"/>
      <c r="BP48" s="32"/>
      <c r="BQ48" s="32"/>
      <c r="BR48" s="32"/>
      <c r="BS48" s="32"/>
      <c r="BT48" s="32"/>
      <c r="BU48" s="32"/>
      <c r="BV48" s="32"/>
      <c r="BW48" s="32"/>
      <c r="BX48" s="32"/>
      <c r="BY48" s="32"/>
      <c r="BZ48" s="32"/>
      <c r="CA48" s="32"/>
      <c r="CB48" s="32"/>
      <c r="CC48" s="32"/>
      <c r="CD48" s="32"/>
      <c r="CE48" s="32"/>
      <c r="CF48" s="32"/>
      <c r="CG48" s="32"/>
      <c r="CH48" s="32"/>
      <c r="CI48" s="32"/>
      <c r="CJ48" s="32"/>
      <c r="CK48" s="32"/>
      <c r="CL48" s="32"/>
      <c r="CM48" s="32"/>
      <c r="CN48" s="32"/>
      <c r="CO48" s="32"/>
      <c r="CP48" s="32"/>
      <c r="CQ48" s="34"/>
    </row>
    <row r="49" spans="1:96" x14ac:dyDescent="0.15">
      <c r="A49" s="38" t="s">
        <v>16</v>
      </c>
      <c r="B49" s="6">
        <v>1500</v>
      </c>
      <c r="C49" s="21">
        <v>7500</v>
      </c>
      <c r="D49" s="21">
        <v>7251</v>
      </c>
      <c r="E49" s="21">
        <v>40100</v>
      </c>
      <c r="F49" s="21">
        <v>2500</v>
      </c>
      <c r="G49" s="6">
        <v>3200</v>
      </c>
      <c r="H49" s="6">
        <v>23000</v>
      </c>
      <c r="I49" s="6">
        <v>8000</v>
      </c>
      <c r="J49" s="6">
        <v>15000</v>
      </c>
      <c r="K49" s="6">
        <v>800</v>
      </c>
      <c r="L49" s="6">
        <v>1800</v>
      </c>
      <c r="M49" s="21">
        <v>1830</v>
      </c>
      <c r="N49" s="21">
        <v>1300</v>
      </c>
      <c r="O49" s="15">
        <v>861.07116720557428</v>
      </c>
      <c r="P49" s="6">
        <v>4500</v>
      </c>
      <c r="Q49" s="34">
        <f t="shared" si="0"/>
        <v>119.14207116720557</v>
      </c>
      <c r="R49" s="59">
        <f t="shared" si="5"/>
        <v>0.63756715342476122</v>
      </c>
      <c r="S49" s="11">
        <f t="shared" si="6"/>
        <v>119.14207116720557</v>
      </c>
      <c r="T49" s="11">
        <f t="shared" si="3"/>
        <v>61.651575647526428</v>
      </c>
      <c r="U49" s="11">
        <f t="shared" si="4"/>
        <v>107.10940470349438</v>
      </c>
      <c r="V49" s="11">
        <v>62</v>
      </c>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c r="BG49" s="32"/>
      <c r="BH49" s="32"/>
      <c r="BI49" s="32"/>
      <c r="BJ49" s="32"/>
      <c r="BK49" s="32"/>
      <c r="BL49" s="32"/>
      <c r="BM49" s="32"/>
      <c r="BN49" s="32"/>
      <c r="BO49" s="32"/>
      <c r="BP49" s="32"/>
      <c r="BQ49" s="32"/>
      <c r="BR49" s="32"/>
      <c r="BS49" s="32"/>
      <c r="BT49" s="32"/>
      <c r="BU49" s="32"/>
      <c r="BV49" s="32"/>
      <c r="BW49" s="32"/>
      <c r="BX49" s="32"/>
      <c r="BY49" s="32"/>
      <c r="BZ49" s="32"/>
      <c r="CA49" s="32"/>
      <c r="CB49" s="32"/>
      <c r="CC49" s="32"/>
      <c r="CD49" s="32"/>
      <c r="CE49" s="32"/>
      <c r="CF49" s="32"/>
      <c r="CG49" s="32"/>
      <c r="CH49" s="32"/>
      <c r="CI49" s="32"/>
      <c r="CJ49" s="32"/>
      <c r="CK49" s="32"/>
      <c r="CL49" s="32"/>
      <c r="CM49" s="32"/>
      <c r="CN49" s="32"/>
      <c r="CO49" s="32"/>
      <c r="CP49" s="32"/>
      <c r="CQ49" s="34"/>
    </row>
    <row r="50" spans="1:96" x14ac:dyDescent="0.15">
      <c r="A50" s="38" t="s">
        <v>17</v>
      </c>
      <c r="B50" s="6">
        <v>5000</v>
      </c>
      <c r="C50" s="21">
        <v>5000</v>
      </c>
      <c r="D50" s="21">
        <v>3667</v>
      </c>
      <c r="E50" s="21">
        <v>20000</v>
      </c>
      <c r="F50" s="21">
        <v>950</v>
      </c>
      <c r="G50" s="6">
        <v>25000</v>
      </c>
      <c r="H50" s="6">
        <v>800</v>
      </c>
      <c r="I50" s="6">
        <v>12000</v>
      </c>
      <c r="J50" s="6">
        <v>8000</v>
      </c>
      <c r="K50" s="15">
        <v>1043.0417057775023</v>
      </c>
      <c r="L50" s="6">
        <v>500</v>
      </c>
      <c r="M50" s="21">
        <v>2250</v>
      </c>
      <c r="N50" s="21">
        <v>2430</v>
      </c>
      <c r="O50" s="6">
        <v>900</v>
      </c>
      <c r="P50" s="6">
        <v>10000</v>
      </c>
      <c r="Q50" s="34">
        <f t="shared" si="0"/>
        <v>97.540041705777512</v>
      </c>
      <c r="R50" s="59">
        <f t="shared" si="5"/>
        <v>0.77807063005676569</v>
      </c>
      <c r="S50" s="11">
        <f t="shared" si="6"/>
        <v>97.540041705777512</v>
      </c>
      <c r="T50" s="11">
        <f t="shared" si="3"/>
        <v>61.651575647526428</v>
      </c>
      <c r="U50" s="11">
        <f t="shared" si="4"/>
        <v>112.62320571479219</v>
      </c>
      <c r="V50" s="11">
        <v>62</v>
      </c>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c r="BE50" s="32"/>
      <c r="BF50" s="32"/>
      <c r="BG50" s="32"/>
      <c r="BH50" s="32"/>
      <c r="BI50" s="32"/>
      <c r="BJ50" s="32"/>
      <c r="BK50" s="32"/>
      <c r="BL50" s="32"/>
      <c r="BM50" s="32"/>
      <c r="BN50" s="32"/>
      <c r="BO50" s="32"/>
      <c r="BP50" s="32"/>
      <c r="BQ50" s="32"/>
      <c r="BR50" s="32"/>
      <c r="BS50" s="32"/>
      <c r="BT50" s="32"/>
      <c r="BU50" s="32"/>
      <c r="BV50" s="32"/>
      <c r="BW50" s="32"/>
      <c r="BX50" s="32"/>
      <c r="BY50" s="32"/>
      <c r="BZ50" s="32"/>
      <c r="CA50" s="32"/>
      <c r="CB50" s="32"/>
      <c r="CC50" s="32"/>
      <c r="CD50" s="32"/>
      <c r="CE50" s="32"/>
      <c r="CF50" s="32"/>
      <c r="CG50" s="32"/>
      <c r="CH50" s="32"/>
      <c r="CI50" s="32"/>
      <c r="CJ50" s="32"/>
      <c r="CK50" s="32"/>
      <c r="CL50" s="32"/>
      <c r="CM50" s="32"/>
      <c r="CN50" s="32"/>
      <c r="CO50" s="32"/>
      <c r="CP50" s="32"/>
      <c r="CQ50" s="39"/>
    </row>
    <row r="51" spans="1:96" x14ac:dyDescent="0.15">
      <c r="A51" s="38" t="s">
        <v>18</v>
      </c>
      <c r="B51" s="6">
        <v>2700</v>
      </c>
      <c r="C51" s="21">
        <v>5200</v>
      </c>
      <c r="D51" s="21">
        <v>3243</v>
      </c>
      <c r="E51" s="21">
        <v>90000</v>
      </c>
      <c r="F51" s="21">
        <v>4000</v>
      </c>
      <c r="G51" s="6">
        <v>30000</v>
      </c>
      <c r="H51" s="15">
        <v>21951.272792965858</v>
      </c>
      <c r="I51" s="6">
        <v>12000</v>
      </c>
      <c r="J51" s="6">
        <v>12000</v>
      </c>
      <c r="K51" s="6">
        <v>300</v>
      </c>
      <c r="L51" s="6">
        <v>25000</v>
      </c>
      <c r="M51" s="21">
        <v>5500</v>
      </c>
      <c r="N51" s="21">
        <v>3500</v>
      </c>
      <c r="O51" s="6">
        <v>1600</v>
      </c>
      <c r="P51" s="6">
        <v>29000</v>
      </c>
      <c r="Q51" s="34">
        <f t="shared" si="0"/>
        <v>245.99427279296586</v>
      </c>
      <c r="R51" s="59">
        <f t="shared" si="5"/>
        <v>0.71058564906962485</v>
      </c>
      <c r="S51" s="11">
        <f t="shared" si="6"/>
        <v>245.99427279296586</v>
      </c>
      <c r="T51" s="11">
        <f t="shared" si="3"/>
        <v>61.651575647526428</v>
      </c>
      <c r="U51" s="11">
        <f t="shared" si="4"/>
        <v>144.54719238713625</v>
      </c>
      <c r="V51" s="11">
        <v>62</v>
      </c>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c r="BG51" s="32"/>
      <c r="BH51" s="32"/>
      <c r="BI51" s="32"/>
      <c r="BJ51" s="32"/>
      <c r="BK51" s="32"/>
      <c r="BL51" s="32"/>
      <c r="BM51" s="32"/>
      <c r="BN51" s="32"/>
      <c r="BO51" s="32"/>
      <c r="BP51" s="32"/>
      <c r="BQ51" s="32"/>
      <c r="BR51" s="32"/>
      <c r="BS51" s="32"/>
      <c r="BT51" s="32"/>
      <c r="BU51" s="32"/>
      <c r="BV51" s="32"/>
      <c r="BW51" s="32"/>
      <c r="BX51" s="32"/>
      <c r="BY51" s="32"/>
      <c r="BZ51" s="32"/>
      <c r="CA51" s="32"/>
      <c r="CB51" s="32"/>
      <c r="CC51" s="32"/>
      <c r="CD51" s="32"/>
      <c r="CE51" s="32"/>
      <c r="CF51" s="32"/>
      <c r="CG51" s="32"/>
      <c r="CH51" s="32"/>
      <c r="CI51" s="32"/>
      <c r="CJ51" s="32"/>
      <c r="CK51" s="32"/>
      <c r="CL51" s="32"/>
      <c r="CM51" s="32"/>
      <c r="CN51" s="32"/>
      <c r="CO51" s="32"/>
      <c r="CP51" s="32"/>
      <c r="CQ51" s="34"/>
    </row>
    <row r="52" spans="1:96" x14ac:dyDescent="0.15">
      <c r="A52" s="38">
        <v>1997</v>
      </c>
      <c r="B52" s="15">
        <v>1585.4423802544709</v>
      </c>
      <c r="C52" s="21">
        <v>5500</v>
      </c>
      <c r="D52" s="21">
        <v>502</v>
      </c>
      <c r="E52" s="21">
        <v>15000</v>
      </c>
      <c r="F52" s="21">
        <v>1500</v>
      </c>
      <c r="G52" s="6">
        <v>3500</v>
      </c>
      <c r="H52" s="6">
        <v>18000</v>
      </c>
      <c r="I52" s="6">
        <v>1500</v>
      </c>
      <c r="J52" s="6">
        <v>10000</v>
      </c>
      <c r="K52" s="6">
        <v>1000</v>
      </c>
      <c r="L52" s="15">
        <v>7040.399156620274</v>
      </c>
      <c r="M52" s="21">
        <v>1500</v>
      </c>
      <c r="N52" s="21">
        <v>700</v>
      </c>
      <c r="O52" s="15">
        <v>553.53352284466052</v>
      </c>
      <c r="P52" s="15">
        <v>8708.264546989094</v>
      </c>
      <c r="Q52" s="34">
        <f t="shared" si="0"/>
        <v>76.589639606708502</v>
      </c>
      <c r="R52" s="59">
        <f t="shared" si="5"/>
        <v>0.61819380131854118</v>
      </c>
      <c r="S52" s="11">
        <f t="shared" si="6"/>
        <v>76.589639606708502</v>
      </c>
      <c r="T52" s="11">
        <f t="shared" si="3"/>
        <v>61.651575647526428</v>
      </c>
      <c r="U52" s="11">
        <f t="shared" si="4"/>
        <v>139.61133704405523</v>
      </c>
      <c r="V52" s="11">
        <v>62</v>
      </c>
      <c r="W52" s="32"/>
      <c r="X52" s="32"/>
      <c r="Y52" s="32"/>
      <c r="Z52" s="32"/>
      <c r="AA52" s="32"/>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c r="BC52" s="32"/>
      <c r="BD52" s="32"/>
      <c r="BE52" s="32"/>
      <c r="BF52" s="32"/>
      <c r="BG52" s="32"/>
      <c r="BH52" s="32"/>
      <c r="BI52" s="32"/>
      <c r="BJ52" s="32"/>
      <c r="BK52" s="32"/>
      <c r="BL52" s="32"/>
      <c r="BM52" s="32"/>
      <c r="BN52" s="32"/>
      <c r="BO52" s="32"/>
      <c r="BP52" s="32"/>
      <c r="BQ52" s="32"/>
      <c r="BR52" s="32"/>
      <c r="BS52" s="32"/>
      <c r="BT52" s="32"/>
      <c r="BU52" s="32"/>
      <c r="BV52" s="32"/>
      <c r="BW52" s="32"/>
      <c r="BX52" s="32"/>
      <c r="BY52" s="32"/>
      <c r="BZ52" s="32"/>
      <c r="CA52" s="32"/>
      <c r="CB52" s="32"/>
      <c r="CC52" s="32"/>
      <c r="CD52" s="32"/>
      <c r="CE52" s="32"/>
      <c r="CF52" s="32"/>
      <c r="CG52" s="32"/>
      <c r="CH52" s="32"/>
      <c r="CI52" s="32"/>
      <c r="CJ52" s="32"/>
      <c r="CK52" s="32"/>
      <c r="CL52" s="32"/>
      <c r="CM52" s="32"/>
      <c r="CN52" s="32"/>
      <c r="CO52" s="32"/>
      <c r="CP52" s="32"/>
      <c r="CQ52" s="34"/>
    </row>
    <row r="53" spans="1:96" x14ac:dyDescent="0.15">
      <c r="A53" s="38">
        <v>1998</v>
      </c>
      <c r="B53" s="6">
        <v>4300</v>
      </c>
      <c r="C53" s="21">
        <v>8000</v>
      </c>
      <c r="D53" s="21">
        <v>17533</v>
      </c>
      <c r="E53" s="21">
        <v>43000</v>
      </c>
      <c r="F53" s="21">
        <v>10100</v>
      </c>
      <c r="G53" s="6">
        <v>10000</v>
      </c>
      <c r="H53" s="6">
        <v>10000</v>
      </c>
      <c r="I53" s="6">
        <v>10000</v>
      </c>
      <c r="J53" s="6">
        <v>35000</v>
      </c>
      <c r="K53" s="6">
        <v>1000</v>
      </c>
      <c r="L53" s="6">
        <v>17000</v>
      </c>
      <c r="M53" s="21">
        <v>1000</v>
      </c>
      <c r="N53" s="21">
        <v>3500</v>
      </c>
      <c r="O53" s="6">
        <v>1100</v>
      </c>
      <c r="P53" s="6">
        <v>6000</v>
      </c>
      <c r="Q53" s="34">
        <f t="shared" si="0"/>
        <v>177.53299999999999</v>
      </c>
      <c r="R53" s="59">
        <f t="shared" si="5"/>
        <v>0.66748153864351989</v>
      </c>
      <c r="S53" s="11">
        <f t="shared" si="6"/>
        <v>177.53299999999999</v>
      </c>
      <c r="T53" s="11">
        <f t="shared" si="3"/>
        <v>61.651575647526428</v>
      </c>
      <c r="U53" s="11">
        <f t="shared" si="4"/>
        <v>143.35980505453148</v>
      </c>
      <c r="V53" s="11">
        <v>62</v>
      </c>
      <c r="W53" s="32"/>
      <c r="X53" s="32"/>
      <c r="Y53" s="32"/>
      <c r="Z53" s="32"/>
      <c r="AA53" s="32"/>
      <c r="AB53" s="32"/>
      <c r="AC53" s="32"/>
      <c r="AD53" s="32"/>
      <c r="AE53" s="32"/>
      <c r="AF53" s="32"/>
      <c r="AG53" s="32"/>
      <c r="AH53" s="32"/>
      <c r="AI53" s="32"/>
      <c r="AJ53" s="32"/>
      <c r="AK53" s="32"/>
      <c r="AL53" s="32"/>
      <c r="AM53" s="32"/>
      <c r="AN53" s="32"/>
      <c r="AO53" s="32"/>
      <c r="AP53" s="32"/>
      <c r="AQ53" s="32"/>
      <c r="AR53" s="32"/>
      <c r="AS53" s="32"/>
      <c r="AT53" s="32"/>
      <c r="AU53" s="32"/>
      <c r="AV53" s="32"/>
      <c r="AW53" s="32"/>
      <c r="AX53" s="32"/>
      <c r="AY53" s="32"/>
      <c r="AZ53" s="32"/>
      <c r="BA53" s="32"/>
      <c r="BB53" s="32"/>
      <c r="BC53" s="32"/>
      <c r="BD53" s="32"/>
      <c r="BE53" s="32"/>
      <c r="BF53" s="32"/>
      <c r="BG53" s="32"/>
      <c r="BH53" s="32"/>
      <c r="BI53" s="32"/>
      <c r="BJ53" s="32"/>
      <c r="BK53" s="32"/>
      <c r="BL53" s="32"/>
      <c r="BM53" s="32"/>
      <c r="BN53" s="32"/>
      <c r="BO53" s="32"/>
      <c r="BP53" s="32"/>
      <c r="BQ53" s="32"/>
      <c r="BR53" s="32"/>
      <c r="BS53" s="32"/>
      <c r="BT53" s="32"/>
      <c r="BU53" s="32"/>
      <c r="BV53" s="32"/>
      <c r="BW53" s="32"/>
      <c r="BX53" s="32"/>
      <c r="BY53" s="32"/>
      <c r="BZ53" s="32"/>
      <c r="CA53" s="32"/>
      <c r="CB53" s="32"/>
      <c r="CC53" s="32"/>
      <c r="CD53" s="32"/>
      <c r="CE53" s="32"/>
      <c r="CF53" s="32"/>
      <c r="CG53" s="32"/>
      <c r="CH53" s="32"/>
      <c r="CI53" s="32"/>
      <c r="CJ53" s="32"/>
      <c r="CK53" s="32"/>
      <c r="CL53" s="32"/>
      <c r="CM53" s="32"/>
      <c r="CN53" s="32"/>
      <c r="CO53" s="32"/>
      <c r="CP53" s="32"/>
      <c r="CQ53" s="34"/>
    </row>
    <row r="54" spans="1:96" x14ac:dyDescent="0.15">
      <c r="A54" s="38">
        <v>1999</v>
      </c>
      <c r="B54" s="6">
        <v>800</v>
      </c>
      <c r="C54" s="21">
        <v>3000</v>
      </c>
      <c r="D54" s="21">
        <v>1380</v>
      </c>
      <c r="E54" s="21">
        <v>20000</v>
      </c>
      <c r="F54" s="21">
        <v>1000</v>
      </c>
      <c r="G54" s="6">
        <v>10000</v>
      </c>
      <c r="H54" s="6">
        <v>5000</v>
      </c>
      <c r="I54" s="6">
        <v>5000</v>
      </c>
      <c r="J54" s="6">
        <v>8000</v>
      </c>
      <c r="K54" s="6">
        <v>800</v>
      </c>
      <c r="L54" s="15">
        <v>8713.7911999780426</v>
      </c>
      <c r="M54" s="21">
        <v>500</v>
      </c>
      <c r="N54" s="21">
        <v>2700</v>
      </c>
      <c r="O54" s="6">
        <v>2900</v>
      </c>
      <c r="P54" s="6">
        <v>25000</v>
      </c>
      <c r="Q54" s="34">
        <f t="shared" si="0"/>
        <v>94.793791199978031</v>
      </c>
      <c r="R54" s="59">
        <f t="shared" si="5"/>
        <v>0.75426880911601912</v>
      </c>
      <c r="S54" s="11">
        <f t="shared" si="6"/>
        <v>94.793791199978031</v>
      </c>
      <c r="T54" s="11">
        <f t="shared" si="3"/>
        <v>61.651575647526428</v>
      </c>
      <c r="U54" s="11">
        <f t="shared" si="4"/>
        <v>138.49014906108599</v>
      </c>
      <c r="V54" s="11">
        <v>62</v>
      </c>
      <c r="W54" s="32"/>
      <c r="X54" s="32"/>
      <c r="Y54" s="32"/>
      <c r="Z54" s="32"/>
      <c r="AA54" s="32"/>
      <c r="AB54" s="32"/>
      <c r="AC54" s="32"/>
      <c r="AD54" s="32"/>
      <c r="AE54" s="32"/>
      <c r="AF54" s="32"/>
      <c r="AG54" s="32"/>
      <c r="AH54" s="32"/>
      <c r="AI54" s="32"/>
      <c r="AJ54" s="32"/>
      <c r="AK54" s="32"/>
      <c r="AL54" s="32"/>
      <c r="AM54" s="32"/>
      <c r="AN54" s="32"/>
      <c r="AO54" s="32"/>
      <c r="AP54" s="32"/>
      <c r="AQ54" s="32"/>
      <c r="AR54" s="32"/>
      <c r="AS54" s="32"/>
      <c r="AT54" s="32"/>
      <c r="AU54" s="32"/>
      <c r="AV54" s="32"/>
      <c r="AW54" s="32"/>
      <c r="AX54" s="32"/>
      <c r="AY54" s="32"/>
      <c r="AZ54" s="32"/>
      <c r="BA54" s="32"/>
      <c r="BB54" s="32"/>
      <c r="BC54" s="32"/>
      <c r="BD54" s="32"/>
      <c r="BE54" s="32"/>
      <c r="BF54" s="32"/>
      <c r="BG54" s="32"/>
      <c r="BH54" s="32"/>
      <c r="BI54" s="32"/>
      <c r="BJ54" s="32"/>
      <c r="BK54" s="32"/>
      <c r="BL54" s="32"/>
      <c r="BM54" s="32"/>
      <c r="BN54" s="32"/>
      <c r="BO54" s="32"/>
      <c r="BP54" s="32"/>
      <c r="BQ54" s="32"/>
      <c r="BR54" s="32"/>
      <c r="BS54" s="32"/>
      <c r="BT54" s="32"/>
      <c r="BU54" s="32"/>
      <c r="BV54" s="32"/>
      <c r="BW54" s="32"/>
      <c r="BX54" s="32"/>
      <c r="BY54" s="32"/>
      <c r="BZ54" s="32"/>
      <c r="CA54" s="32"/>
      <c r="CB54" s="32"/>
      <c r="CC54" s="32"/>
      <c r="CD54" s="32"/>
      <c r="CE54" s="32"/>
      <c r="CF54" s="32"/>
      <c r="CG54" s="32"/>
      <c r="CH54" s="32"/>
      <c r="CI54" s="32"/>
      <c r="CJ54" s="32"/>
      <c r="CK54" s="32"/>
      <c r="CL54" s="32"/>
      <c r="CM54" s="32"/>
      <c r="CN54" s="32"/>
      <c r="CO54" s="32"/>
      <c r="CP54" s="32"/>
      <c r="CQ54" s="32"/>
    </row>
    <row r="55" spans="1:96" x14ac:dyDescent="0.15">
      <c r="A55" s="38">
        <v>2000</v>
      </c>
      <c r="B55" s="6">
        <v>600</v>
      </c>
      <c r="C55" s="21">
        <v>4000</v>
      </c>
      <c r="D55" s="21">
        <v>7648</v>
      </c>
      <c r="E55" s="21">
        <v>22000</v>
      </c>
      <c r="F55" s="21">
        <v>1000</v>
      </c>
      <c r="G55" s="6">
        <v>14000</v>
      </c>
      <c r="H55" s="6">
        <v>16000</v>
      </c>
      <c r="I55" s="6">
        <v>2000</v>
      </c>
      <c r="J55" s="6">
        <v>11000</v>
      </c>
      <c r="K55" s="6">
        <v>200</v>
      </c>
      <c r="L55" s="6">
        <v>55000</v>
      </c>
      <c r="M55" s="21">
        <v>2200</v>
      </c>
      <c r="N55" s="21">
        <v>3000</v>
      </c>
      <c r="O55" s="6">
        <v>500</v>
      </c>
      <c r="P55" s="6">
        <v>13800</v>
      </c>
      <c r="Q55" s="34">
        <f t="shared" si="0"/>
        <v>152.94800000000001</v>
      </c>
      <c r="R55" s="59">
        <f t="shared" si="5"/>
        <v>0.43871119596202623</v>
      </c>
      <c r="S55" s="11">
        <f t="shared" si="6"/>
        <v>152.94800000000001</v>
      </c>
      <c r="T55" s="11">
        <f t="shared" si="3"/>
        <v>61.651575647526428</v>
      </c>
      <c r="U55" s="11">
        <f t="shared" si="4"/>
        <v>149.57174071993046</v>
      </c>
      <c r="V55" s="11">
        <v>62</v>
      </c>
      <c r="W55" s="32"/>
      <c r="X55" s="32"/>
      <c r="Y55" s="32"/>
      <c r="Z55" s="32"/>
      <c r="AA55" s="32"/>
      <c r="AB55" s="32"/>
      <c r="AC55" s="32"/>
      <c r="AD55" s="32"/>
      <c r="AE55" s="32"/>
      <c r="AF55" s="32"/>
      <c r="AG55" s="32"/>
      <c r="AH55" s="32"/>
      <c r="AI55" s="32"/>
      <c r="AJ55" s="32"/>
      <c r="AK55" s="32"/>
      <c r="AL55" s="32"/>
      <c r="AM55" s="32"/>
      <c r="AN55" s="32"/>
      <c r="AO55" s="32"/>
      <c r="AP55" s="32"/>
      <c r="AQ55" s="32"/>
      <c r="AR55" s="32"/>
      <c r="AS55" s="32"/>
      <c r="AT55" s="32"/>
      <c r="AU55" s="32"/>
      <c r="AV55" s="32"/>
      <c r="AW55" s="32"/>
      <c r="AX55" s="32"/>
      <c r="AY55" s="32"/>
      <c r="AZ55" s="32"/>
      <c r="BA55" s="32"/>
      <c r="BB55" s="32"/>
      <c r="BC55" s="32"/>
      <c r="BD55" s="32"/>
      <c r="BE55" s="32"/>
      <c r="BF55" s="32"/>
      <c r="BG55" s="32"/>
      <c r="BH55" s="32"/>
      <c r="BI55" s="32"/>
      <c r="BJ55" s="32"/>
      <c r="BK55" s="32"/>
      <c r="BL55" s="32"/>
      <c r="BM55" s="32"/>
      <c r="BN55" s="32"/>
      <c r="BO55" s="32"/>
      <c r="BP55" s="32"/>
      <c r="BQ55" s="32"/>
      <c r="BR55" s="32"/>
      <c r="BS55" s="32"/>
      <c r="BT55" s="32"/>
      <c r="BU55" s="32"/>
      <c r="BV55" s="32"/>
      <c r="BW55" s="32"/>
      <c r="BX55" s="32"/>
      <c r="BY55" s="32"/>
      <c r="BZ55" s="32"/>
      <c r="CA55" s="32"/>
      <c r="CB55" s="32"/>
      <c r="CC55" s="32"/>
      <c r="CD55" s="32"/>
      <c r="CE55" s="32"/>
      <c r="CF55" s="32"/>
      <c r="CG55" s="32"/>
      <c r="CH55" s="32"/>
      <c r="CI55" s="32"/>
      <c r="CJ55" s="32"/>
      <c r="CK55" s="32"/>
      <c r="CL55" s="32"/>
      <c r="CM55" s="32"/>
      <c r="CN55" s="32"/>
      <c r="CO55" s="32"/>
      <c r="CP55" s="32"/>
      <c r="CQ55" s="11"/>
    </row>
    <row r="56" spans="1:96" x14ac:dyDescent="0.15">
      <c r="A56" s="41">
        <v>2001</v>
      </c>
      <c r="B56" s="6">
        <v>3800</v>
      </c>
      <c r="C56" s="21">
        <v>4000</v>
      </c>
      <c r="D56" s="45">
        <v>11775.346788162575</v>
      </c>
      <c r="E56" s="21">
        <v>45000</v>
      </c>
      <c r="F56" s="45">
        <v>7208.7319344941598</v>
      </c>
      <c r="G56" s="6">
        <v>20000</v>
      </c>
      <c r="H56" s="6">
        <v>15000</v>
      </c>
      <c r="I56" s="6">
        <v>12000</v>
      </c>
      <c r="J56" s="6">
        <v>4000</v>
      </c>
      <c r="K56" s="6">
        <v>3200</v>
      </c>
      <c r="L56" s="6">
        <v>3500</v>
      </c>
      <c r="M56" s="21">
        <v>800</v>
      </c>
      <c r="N56" s="21">
        <v>500</v>
      </c>
      <c r="O56" s="6">
        <v>1000</v>
      </c>
      <c r="P56" s="6">
        <v>15000</v>
      </c>
      <c r="Q56" s="34">
        <f t="shared" si="0"/>
        <v>146.78407872265674</v>
      </c>
      <c r="R56" s="59">
        <f t="shared" si="5"/>
        <v>0.70313301573737685</v>
      </c>
      <c r="S56" s="11">
        <f t="shared" si="6"/>
        <v>146.78407872265674</v>
      </c>
      <c r="T56" s="11">
        <f t="shared" si="3"/>
        <v>61.651575647526428</v>
      </c>
      <c r="U56" s="11">
        <f t="shared" si="4"/>
        <v>129.72970190586867</v>
      </c>
      <c r="V56" s="11">
        <v>62</v>
      </c>
      <c r="W56" s="32"/>
      <c r="X56" s="32"/>
      <c r="Y56" s="32"/>
      <c r="Z56" s="32"/>
      <c r="AA56" s="32"/>
      <c r="AB56" s="32"/>
      <c r="AC56" s="32"/>
      <c r="AD56" s="32"/>
      <c r="AE56" s="32"/>
      <c r="AF56" s="32"/>
      <c r="AG56" s="32"/>
      <c r="AH56" s="32"/>
      <c r="AI56" s="32"/>
      <c r="AJ56" s="32"/>
      <c r="AK56" s="32"/>
      <c r="AL56" s="32"/>
      <c r="AM56" s="32"/>
      <c r="AN56" s="32"/>
      <c r="AO56" s="32"/>
      <c r="AP56" s="32"/>
      <c r="AQ56" s="32"/>
      <c r="AR56" s="32"/>
      <c r="AS56" s="32"/>
      <c r="AT56" s="32"/>
      <c r="AU56" s="32"/>
      <c r="AV56" s="32"/>
      <c r="AW56" s="32"/>
      <c r="AX56" s="32"/>
      <c r="AY56" s="32"/>
      <c r="AZ56" s="32"/>
      <c r="BA56" s="32"/>
      <c r="BB56" s="32"/>
      <c r="BC56" s="32"/>
      <c r="BD56" s="32"/>
      <c r="BE56" s="32"/>
      <c r="BF56" s="32"/>
      <c r="BG56" s="32"/>
      <c r="BH56" s="32"/>
      <c r="BI56" s="32"/>
      <c r="BJ56" s="32"/>
      <c r="BK56" s="32"/>
      <c r="BL56" s="32"/>
      <c r="BM56" s="32"/>
      <c r="BN56" s="32"/>
      <c r="BO56" s="32"/>
      <c r="BP56" s="32"/>
      <c r="BQ56" s="32"/>
      <c r="BR56" s="32"/>
      <c r="BS56" s="32"/>
      <c r="BT56" s="32"/>
      <c r="BU56" s="32"/>
      <c r="BV56" s="32"/>
      <c r="BW56" s="32"/>
      <c r="BX56" s="32"/>
      <c r="BY56" s="32"/>
      <c r="BZ56" s="32"/>
      <c r="CA56" s="32"/>
      <c r="CB56" s="32"/>
      <c r="CC56" s="32"/>
      <c r="CD56" s="32"/>
      <c r="CE56" s="32"/>
      <c r="CF56" s="32"/>
      <c r="CG56" s="32"/>
      <c r="CH56" s="32"/>
      <c r="CI56" s="32"/>
      <c r="CJ56" s="32"/>
      <c r="CK56" s="32"/>
      <c r="CL56" s="32"/>
      <c r="CM56" s="32"/>
      <c r="CN56" s="32"/>
      <c r="CO56" s="32"/>
      <c r="CP56" s="32"/>
      <c r="CQ56" s="32"/>
    </row>
    <row r="57" spans="1:96" x14ac:dyDescent="0.15">
      <c r="A57" s="38">
        <v>2002</v>
      </c>
      <c r="B57" s="6">
        <v>700</v>
      </c>
      <c r="C57" s="21">
        <v>3000</v>
      </c>
      <c r="D57" s="21">
        <v>5392</v>
      </c>
      <c r="E57" s="21">
        <v>20000</v>
      </c>
      <c r="F57" s="45">
        <v>3072.0518149032264</v>
      </c>
      <c r="G57" s="6">
        <v>2000</v>
      </c>
      <c r="H57" s="6">
        <v>9000</v>
      </c>
      <c r="I57" s="6">
        <v>5000</v>
      </c>
      <c r="J57" s="6">
        <v>1500</v>
      </c>
      <c r="K57" s="15">
        <v>668.90947663685404</v>
      </c>
      <c r="L57" s="15">
        <v>5750.1062294962139</v>
      </c>
      <c r="M57" s="21">
        <v>1020</v>
      </c>
      <c r="N57" s="21">
        <v>400</v>
      </c>
      <c r="O57" s="6">
        <v>50</v>
      </c>
      <c r="P57" s="6">
        <v>5000</v>
      </c>
      <c r="Q57" s="34">
        <f t="shared" si="0"/>
        <v>62.553067521036297</v>
      </c>
      <c r="R57" s="59">
        <f t="shared" si="5"/>
        <v>0.57536684798769455</v>
      </c>
      <c r="S57" s="11">
        <f t="shared" si="6"/>
        <v>62.553067521036297</v>
      </c>
      <c r="T57" s="11">
        <f t="shared" si="3"/>
        <v>61.651575647526428</v>
      </c>
      <c r="U57" s="11">
        <f t="shared" si="4"/>
        <v>126.92238748873422</v>
      </c>
      <c r="V57" s="11">
        <v>62</v>
      </c>
      <c r="W57" s="32"/>
      <c r="X57" s="32"/>
      <c r="Y57" s="32"/>
      <c r="Z57" s="32"/>
      <c r="AA57" s="32"/>
      <c r="AB57" s="32"/>
      <c r="AC57" s="32"/>
      <c r="AD57" s="32"/>
      <c r="AE57" s="32"/>
      <c r="AF57" s="32"/>
      <c r="AG57" s="32"/>
      <c r="AH57" s="32"/>
      <c r="AI57" s="32"/>
      <c r="AJ57" s="32"/>
      <c r="AK57" s="32"/>
      <c r="AL57" s="32"/>
      <c r="AM57" s="32"/>
      <c r="AN57" s="32"/>
      <c r="AO57" s="32"/>
      <c r="AP57" s="32"/>
      <c r="AQ57" s="32"/>
      <c r="AR57" s="32"/>
      <c r="AS57" s="32"/>
      <c r="AT57" s="32"/>
      <c r="AU57" s="32"/>
      <c r="AV57" s="32"/>
      <c r="AW57" s="32"/>
      <c r="AX57" s="32"/>
      <c r="AY57" s="32"/>
      <c r="AZ57" s="32"/>
      <c r="BA57" s="32"/>
      <c r="BB57" s="32"/>
      <c r="BC57" s="32"/>
      <c r="BD57" s="32"/>
      <c r="BE57" s="32"/>
      <c r="BF57" s="32"/>
      <c r="BG57" s="32"/>
      <c r="BH57" s="32"/>
      <c r="BI57" s="32"/>
      <c r="BJ57" s="32"/>
      <c r="BK57" s="32"/>
      <c r="BL57" s="32"/>
      <c r="BM57" s="32"/>
      <c r="BN57" s="32"/>
      <c r="BO57" s="32"/>
      <c r="BP57" s="32"/>
      <c r="BQ57" s="32"/>
      <c r="BR57" s="32"/>
      <c r="BS57" s="32"/>
      <c r="BT57" s="32"/>
      <c r="BU57" s="32"/>
      <c r="BV57" s="32"/>
      <c r="BW57" s="32"/>
      <c r="BX57" s="32"/>
      <c r="BY57" s="32"/>
      <c r="BZ57" s="32"/>
      <c r="CA57" s="32"/>
      <c r="CB57" s="32"/>
      <c r="CC57" s="32"/>
      <c r="CD57" s="32"/>
      <c r="CE57" s="32"/>
      <c r="CF57" s="32"/>
      <c r="CG57" s="32"/>
      <c r="CH57" s="32"/>
      <c r="CI57" s="32"/>
      <c r="CJ57" s="32"/>
      <c r="CK57" s="32"/>
      <c r="CL57" s="32"/>
      <c r="CM57" s="32"/>
      <c r="CN57" s="32"/>
      <c r="CO57" s="32"/>
      <c r="CP57" s="32"/>
      <c r="CQ57" s="32"/>
    </row>
    <row r="58" spans="1:96" x14ac:dyDescent="0.15">
      <c r="A58" s="38">
        <v>2003</v>
      </c>
      <c r="B58" s="6">
        <v>1200</v>
      </c>
      <c r="C58" s="21">
        <v>4000</v>
      </c>
      <c r="D58" s="21">
        <v>11674</v>
      </c>
      <c r="E58" s="21">
        <v>16000</v>
      </c>
      <c r="F58" s="45">
        <v>3618.5527428944492</v>
      </c>
      <c r="G58" s="15">
        <v>6737.2301359524417</v>
      </c>
      <c r="H58" s="15">
        <v>6574.9081972753665</v>
      </c>
      <c r="I58" s="15">
        <v>4388.3482662758543</v>
      </c>
      <c r="J58" s="15">
        <v>4249.948026262281</v>
      </c>
      <c r="K58" s="15">
        <v>787.90475148757866</v>
      </c>
      <c r="L58" s="15">
        <v>6773.0181408698209</v>
      </c>
      <c r="M58" s="21">
        <v>327</v>
      </c>
      <c r="N58" s="21">
        <v>850</v>
      </c>
      <c r="O58" s="6">
        <v>500</v>
      </c>
      <c r="P58" s="6">
        <v>6000</v>
      </c>
      <c r="Q58" s="34">
        <f t="shared" si="0"/>
        <v>73.6809102610178</v>
      </c>
      <c r="R58" s="59">
        <f t="shared" si="5"/>
        <v>0.58486839405126367</v>
      </c>
      <c r="S58" s="11">
        <f t="shared" si="6"/>
        <v>73.6809102610178</v>
      </c>
      <c r="T58" s="11">
        <f t="shared" si="3"/>
        <v>61.651575647526428</v>
      </c>
      <c r="U58" s="11">
        <f t="shared" si="4"/>
        <v>106.15196954093776</v>
      </c>
      <c r="V58" s="11">
        <v>62</v>
      </c>
      <c r="W58" s="32"/>
      <c r="X58" s="32"/>
      <c r="Y58" s="32"/>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c r="BE58" s="32"/>
      <c r="BF58" s="32"/>
      <c r="BG58" s="32"/>
      <c r="BH58" s="32"/>
      <c r="BI58" s="32"/>
      <c r="BJ58" s="32"/>
      <c r="BK58" s="32"/>
      <c r="BL58" s="32"/>
      <c r="BM58" s="32"/>
      <c r="BN58" s="32"/>
      <c r="BO58" s="32"/>
      <c r="BP58" s="32"/>
      <c r="BQ58" s="32"/>
      <c r="BR58" s="32"/>
      <c r="BS58" s="32"/>
      <c r="BT58" s="32"/>
      <c r="BU58" s="32"/>
      <c r="BV58" s="32"/>
      <c r="BW58" s="32"/>
      <c r="BX58" s="32"/>
      <c r="BY58" s="32"/>
      <c r="BZ58" s="32"/>
      <c r="CA58" s="32"/>
      <c r="CB58" s="32"/>
      <c r="CC58" s="32"/>
      <c r="CD58" s="32"/>
      <c r="CE58" s="32"/>
      <c r="CF58" s="32"/>
      <c r="CG58" s="32"/>
      <c r="CH58" s="32"/>
      <c r="CI58" s="32"/>
      <c r="CJ58" s="32"/>
      <c r="CK58" s="32"/>
      <c r="CL58" s="32"/>
      <c r="CM58" s="32"/>
      <c r="CN58" s="32"/>
      <c r="CO58" s="32"/>
      <c r="CP58" s="32"/>
      <c r="CQ58" s="11"/>
    </row>
    <row r="59" spans="1:96" s="30" customFormat="1" x14ac:dyDescent="0.15">
      <c r="A59" s="41">
        <v>2004</v>
      </c>
      <c r="B59" s="6">
        <v>550</v>
      </c>
      <c r="C59" s="21">
        <v>15000</v>
      </c>
      <c r="D59" s="21">
        <v>23920</v>
      </c>
      <c r="E59" s="21">
        <v>8000</v>
      </c>
      <c r="F59" s="45">
        <v>4965.097232526582</v>
      </c>
      <c r="G59" s="6">
        <v>2500</v>
      </c>
      <c r="H59" s="15">
        <v>9021.5787388898316</v>
      </c>
      <c r="I59" s="6">
        <v>5000</v>
      </c>
      <c r="J59" s="15">
        <v>5831.4488359415172</v>
      </c>
      <c r="K59" s="15">
        <v>1081.101749359646</v>
      </c>
      <c r="L59" s="18">
        <v>15000</v>
      </c>
      <c r="M59" s="21">
        <v>1000</v>
      </c>
      <c r="N59" s="21">
        <v>3000</v>
      </c>
      <c r="O59" s="6">
        <v>30</v>
      </c>
      <c r="P59" s="6">
        <v>6200</v>
      </c>
      <c r="Q59" s="34">
        <f t="shared" si="0"/>
        <v>101.09922655671757</v>
      </c>
      <c r="R59" s="59">
        <f t="shared" si="5"/>
        <v>0.43677532778210632</v>
      </c>
      <c r="S59" s="11">
        <f t="shared" si="6"/>
        <v>101.09922655671757</v>
      </c>
      <c r="T59" s="11">
        <f t="shared" si="3"/>
        <v>61.651575647526428</v>
      </c>
      <c r="U59" s="11">
        <f t="shared" si="4"/>
        <v>107.41305661228569</v>
      </c>
      <c r="V59" s="11">
        <v>62</v>
      </c>
      <c r="W59" s="32"/>
      <c r="X59" s="32"/>
      <c r="Y59" s="32"/>
      <c r="Z59" s="32"/>
      <c r="AA59" s="32"/>
      <c r="AB59" s="32"/>
      <c r="AC59" s="32"/>
      <c r="AD59" s="32"/>
      <c r="AE59" s="32"/>
      <c r="AF59" s="32"/>
      <c r="AG59" s="32"/>
      <c r="AH59" s="32"/>
      <c r="AI59" s="32"/>
      <c r="AJ59" s="32"/>
      <c r="AK59" s="32"/>
      <c r="AL59" s="32"/>
      <c r="AM59" s="32"/>
      <c r="AN59" s="32"/>
      <c r="AO59" s="32"/>
      <c r="AP59" s="32"/>
      <c r="AQ59" s="32"/>
      <c r="AR59" s="32"/>
      <c r="AS59" s="32"/>
      <c r="AT59" s="32"/>
      <c r="AU59" s="32"/>
      <c r="AV59" s="32"/>
      <c r="AW59" s="32"/>
      <c r="AX59" s="32"/>
      <c r="AY59" s="32"/>
      <c r="AZ59" s="32"/>
      <c r="BA59" s="32"/>
      <c r="BB59" s="32"/>
      <c r="BC59" s="32"/>
      <c r="BD59" s="32"/>
      <c r="BE59" s="32"/>
      <c r="BF59" s="32"/>
      <c r="BG59" s="32"/>
      <c r="BH59" s="32"/>
      <c r="BI59" s="32"/>
      <c r="BJ59" s="32"/>
      <c r="BK59" s="32"/>
      <c r="BL59" s="32"/>
      <c r="BM59" s="32"/>
      <c r="BN59" s="32"/>
      <c r="BO59" s="32"/>
      <c r="BP59" s="32"/>
      <c r="BQ59" s="32"/>
      <c r="BR59" s="32"/>
      <c r="BS59" s="32"/>
      <c r="BT59" s="32"/>
      <c r="BU59" s="32"/>
      <c r="BV59" s="32"/>
      <c r="BW59" s="32"/>
      <c r="BX59" s="32"/>
      <c r="BY59" s="32"/>
      <c r="BZ59" s="32"/>
      <c r="CA59" s="32"/>
      <c r="CB59" s="32"/>
      <c r="CC59" s="32"/>
      <c r="CD59" s="32"/>
      <c r="CE59" s="32"/>
      <c r="CF59" s="32"/>
      <c r="CG59" s="32"/>
      <c r="CH59" s="32"/>
      <c r="CI59" s="32"/>
      <c r="CJ59" s="32"/>
      <c r="CK59" s="32"/>
      <c r="CL59" s="32"/>
      <c r="CM59" s="32"/>
      <c r="CN59" s="32"/>
      <c r="CO59" s="32"/>
      <c r="CP59" s="32"/>
      <c r="CQ59" s="11"/>
    </row>
    <row r="60" spans="1:96" s="30" customFormat="1" x14ac:dyDescent="0.15">
      <c r="A60" s="41">
        <v>2005</v>
      </c>
      <c r="B60" s="6">
        <v>550</v>
      </c>
      <c r="C60" s="21">
        <v>3000</v>
      </c>
      <c r="D60" s="21">
        <v>4485</v>
      </c>
      <c r="E60" s="21">
        <v>5000</v>
      </c>
      <c r="F60" s="45">
        <v>3921.9718589826989</v>
      </c>
      <c r="G60" s="15">
        <v>7302.1533404121556</v>
      </c>
      <c r="H60" s="6">
        <v>10000</v>
      </c>
      <c r="I60" s="6">
        <v>8000</v>
      </c>
      <c r="J60" s="6">
        <v>8000</v>
      </c>
      <c r="K60" s="6">
        <v>200</v>
      </c>
      <c r="L60" s="6">
        <v>12000</v>
      </c>
      <c r="M60" s="21">
        <v>2400</v>
      </c>
      <c r="N60" s="21">
        <v>3000</v>
      </c>
      <c r="O60" s="6">
        <v>1000</v>
      </c>
      <c r="P60" s="6">
        <v>11000</v>
      </c>
      <c r="Q60" s="34">
        <f t="shared" si="0"/>
        <v>79.859125199394853</v>
      </c>
      <c r="R60" s="59">
        <f t="shared" si="5"/>
        <v>0.50055801512458553</v>
      </c>
      <c r="S60" s="11">
        <f t="shared" si="6"/>
        <v>79.859125199394853</v>
      </c>
      <c r="T60" s="11">
        <f t="shared" si="3"/>
        <v>61.651575647526428</v>
      </c>
      <c r="U60" s="11">
        <f t="shared" si="4"/>
        <v>92.795281652164647</v>
      </c>
      <c r="V60" s="11">
        <v>62</v>
      </c>
      <c r="W60" s="32"/>
      <c r="X60" s="32"/>
      <c r="Y60" s="32"/>
      <c r="Z60" s="32"/>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Y60" s="32"/>
      <c r="AZ60" s="32"/>
      <c r="BA60" s="32"/>
      <c r="BB60" s="32"/>
      <c r="BC60" s="32"/>
      <c r="BD60" s="32"/>
      <c r="BE60" s="32"/>
      <c r="BF60" s="32"/>
      <c r="BG60" s="32"/>
      <c r="BH60" s="32"/>
      <c r="BI60" s="32"/>
      <c r="BJ60" s="32"/>
      <c r="BK60" s="32"/>
      <c r="BL60" s="32"/>
      <c r="BM60" s="32"/>
      <c r="BN60" s="32"/>
      <c r="BO60" s="32"/>
      <c r="BP60" s="32"/>
      <c r="BQ60" s="32"/>
      <c r="BR60" s="32"/>
      <c r="BS60" s="32"/>
      <c r="BT60" s="32"/>
      <c r="BU60" s="32"/>
      <c r="BV60" s="32"/>
      <c r="BW60" s="32"/>
      <c r="BX60" s="32"/>
      <c r="BY60" s="32"/>
      <c r="BZ60" s="32"/>
      <c r="CA60" s="32"/>
      <c r="CB60" s="32"/>
      <c r="CC60" s="32"/>
      <c r="CD60" s="32"/>
      <c r="CE60" s="32"/>
      <c r="CF60" s="32"/>
      <c r="CG60" s="32"/>
      <c r="CH60" s="32"/>
      <c r="CI60" s="32"/>
      <c r="CJ60" s="32"/>
      <c r="CK60" s="32"/>
      <c r="CL60" s="32"/>
      <c r="CM60" s="32"/>
      <c r="CN60" s="32"/>
      <c r="CO60" s="32"/>
      <c r="CP60" s="32"/>
      <c r="CQ60" s="11"/>
    </row>
    <row r="61" spans="1:96" s="30" customFormat="1" x14ac:dyDescent="0.15">
      <c r="A61" s="38">
        <v>2006</v>
      </c>
      <c r="B61" s="15">
        <v>1664.3597053101616</v>
      </c>
      <c r="C61" s="21">
        <v>4000</v>
      </c>
      <c r="D61" s="21">
        <v>9100</v>
      </c>
      <c r="E61" s="21">
        <v>20000</v>
      </c>
      <c r="F61" s="21">
        <v>5500</v>
      </c>
      <c r="G61" s="6">
        <v>2000</v>
      </c>
      <c r="H61" s="6">
        <v>10000</v>
      </c>
      <c r="I61" s="6">
        <v>7000</v>
      </c>
      <c r="J61" s="15">
        <v>4637.6224761359535</v>
      </c>
      <c r="K61" s="18">
        <v>400</v>
      </c>
      <c r="L61" s="18">
        <v>4300</v>
      </c>
      <c r="M61" s="21">
        <v>800</v>
      </c>
      <c r="N61" s="21">
        <v>2900</v>
      </c>
      <c r="O61" s="6">
        <v>100</v>
      </c>
      <c r="P61" s="6">
        <v>8000</v>
      </c>
      <c r="Q61" s="34">
        <f t="shared" si="0"/>
        <v>80.401982181446115</v>
      </c>
      <c r="R61" s="59">
        <f t="shared" si="5"/>
        <v>0.57588110299264428</v>
      </c>
      <c r="S61" s="11">
        <f t="shared" si="6"/>
        <v>80.401982181446115</v>
      </c>
      <c r="T61" s="11">
        <f t="shared" si="3"/>
        <v>61.651575647526428</v>
      </c>
      <c r="U61" s="11">
        <f t="shared" si="4"/>
        <v>79.518862343922521</v>
      </c>
      <c r="V61" s="11">
        <v>62</v>
      </c>
      <c r="W61" s="32"/>
      <c r="X61" s="32"/>
      <c r="Y61" s="32"/>
      <c r="Z61" s="32"/>
      <c r="AA61" s="32"/>
      <c r="AB61" s="32"/>
      <c r="AC61" s="32"/>
      <c r="AD61" s="32"/>
      <c r="AE61" s="32"/>
      <c r="AF61" s="32"/>
      <c r="AG61" s="32"/>
      <c r="AH61" s="32"/>
      <c r="AI61" s="32"/>
      <c r="AJ61" s="32"/>
      <c r="AK61" s="32"/>
      <c r="AL61" s="32"/>
      <c r="AM61" s="32"/>
      <c r="AN61" s="32"/>
      <c r="AO61" s="32"/>
      <c r="AP61" s="32"/>
      <c r="AQ61" s="32"/>
      <c r="AR61" s="32"/>
      <c r="AS61" s="32"/>
      <c r="AT61" s="32"/>
      <c r="AU61" s="32"/>
      <c r="AV61" s="32"/>
      <c r="AW61" s="32"/>
      <c r="AX61" s="32"/>
      <c r="AY61" s="32"/>
      <c r="AZ61" s="32"/>
      <c r="BA61" s="32"/>
      <c r="BB61" s="32"/>
      <c r="BC61" s="32"/>
      <c r="BD61" s="32"/>
      <c r="BE61" s="32"/>
      <c r="BF61" s="32"/>
      <c r="BG61" s="32"/>
      <c r="BH61" s="32"/>
      <c r="BI61" s="32"/>
      <c r="BJ61" s="32"/>
      <c r="BK61" s="32"/>
      <c r="BL61" s="32"/>
      <c r="BM61" s="32"/>
      <c r="BN61" s="32"/>
      <c r="BO61" s="32"/>
      <c r="BP61" s="32"/>
      <c r="BQ61" s="32"/>
      <c r="BR61" s="32"/>
      <c r="BS61" s="32"/>
      <c r="BT61" s="32"/>
      <c r="BU61" s="32"/>
      <c r="BV61" s="32"/>
      <c r="BW61" s="32"/>
      <c r="BX61" s="32"/>
      <c r="BY61" s="32"/>
      <c r="BZ61" s="32"/>
      <c r="CA61" s="32"/>
      <c r="CB61" s="32"/>
      <c r="CC61" s="32"/>
      <c r="CD61" s="32"/>
      <c r="CE61" s="32"/>
      <c r="CF61" s="32"/>
      <c r="CG61" s="32"/>
      <c r="CH61" s="32"/>
      <c r="CI61" s="32"/>
      <c r="CJ61" s="32"/>
      <c r="CK61" s="32"/>
      <c r="CL61" s="32"/>
      <c r="CM61" s="32"/>
      <c r="CN61" s="32"/>
      <c r="CO61" s="32"/>
      <c r="CP61" s="32"/>
      <c r="CQ61" s="11"/>
    </row>
    <row r="62" spans="1:96" s="30" customFormat="1" x14ac:dyDescent="0.15">
      <c r="A62" s="41">
        <v>2007</v>
      </c>
      <c r="B62" s="11">
        <v>5000</v>
      </c>
      <c r="C62" s="36">
        <v>20000</v>
      </c>
      <c r="D62" s="36">
        <v>4285</v>
      </c>
      <c r="E62" s="36">
        <v>10000</v>
      </c>
      <c r="F62" s="11">
        <v>40000</v>
      </c>
      <c r="G62" s="11">
        <v>10000</v>
      </c>
      <c r="H62" s="11">
        <v>20000</v>
      </c>
      <c r="I62" s="11">
        <v>12000</v>
      </c>
      <c r="J62" s="11">
        <v>3000</v>
      </c>
      <c r="K62" s="11">
        <v>600</v>
      </c>
      <c r="L62" s="39">
        <v>13451.813935998618</v>
      </c>
      <c r="M62" s="36">
        <v>600</v>
      </c>
      <c r="N62" s="36">
        <v>900</v>
      </c>
      <c r="O62" s="11">
        <v>200</v>
      </c>
      <c r="P62" s="11">
        <v>6300</v>
      </c>
      <c r="Q62" s="34">
        <f t="shared" si="0"/>
        <v>146.33681393599863</v>
      </c>
      <c r="R62" s="59">
        <f t="shared" si="5"/>
        <v>0.64987064732455224</v>
      </c>
      <c r="S62" s="11">
        <f t="shared" si="6"/>
        <v>146.33681393599863</v>
      </c>
      <c r="T62" s="11">
        <f t="shared" si="3"/>
        <v>61.651575647526428</v>
      </c>
      <c r="U62" s="11">
        <f t="shared" si="4"/>
        <v>96.27561162691498</v>
      </c>
      <c r="V62" s="11">
        <v>62</v>
      </c>
      <c r="W62" s="32"/>
      <c r="X62" s="32"/>
      <c r="Y62" s="32"/>
      <c r="Z62" s="32"/>
      <c r="AA62" s="32"/>
      <c r="AB62" s="32"/>
      <c r="AC62" s="32"/>
      <c r="AD62" s="32"/>
      <c r="AE62" s="32"/>
      <c r="AF62" s="32"/>
      <c r="AG62" s="32"/>
      <c r="AH62" s="32"/>
      <c r="AI62" s="32"/>
      <c r="AJ62" s="32"/>
      <c r="AK62" s="32"/>
      <c r="AL62" s="32"/>
      <c r="AM62" s="32"/>
      <c r="AN62" s="32"/>
      <c r="AO62" s="32"/>
      <c r="AP62" s="32"/>
      <c r="AQ62" s="32"/>
      <c r="AR62" s="32"/>
      <c r="AS62" s="32"/>
      <c r="AT62" s="32"/>
      <c r="AU62" s="32"/>
      <c r="AV62" s="32"/>
      <c r="AW62" s="32"/>
      <c r="AX62" s="32"/>
      <c r="AY62" s="32"/>
      <c r="AZ62" s="32"/>
      <c r="BA62" s="32"/>
      <c r="BB62" s="32"/>
      <c r="BC62" s="32"/>
      <c r="BD62" s="32"/>
      <c r="BE62" s="32"/>
      <c r="BF62" s="32"/>
      <c r="BG62" s="32"/>
      <c r="BH62" s="32"/>
      <c r="BI62" s="32"/>
      <c r="BJ62" s="32"/>
      <c r="BK62" s="32"/>
      <c r="BL62" s="32"/>
      <c r="BM62" s="32"/>
      <c r="BN62" s="32"/>
      <c r="BO62" s="32"/>
      <c r="BP62" s="32"/>
      <c r="BQ62" s="32"/>
      <c r="BR62" s="32"/>
      <c r="BS62" s="32"/>
      <c r="BT62" s="32"/>
      <c r="BU62" s="32"/>
      <c r="BV62" s="32"/>
      <c r="BW62" s="32"/>
      <c r="BX62" s="32"/>
      <c r="BY62" s="32"/>
      <c r="BZ62" s="32"/>
      <c r="CA62" s="32"/>
      <c r="CB62" s="32"/>
      <c r="CC62" s="32"/>
      <c r="CD62" s="32"/>
      <c r="CE62" s="32"/>
      <c r="CF62" s="32"/>
      <c r="CG62" s="32"/>
      <c r="CH62" s="32"/>
      <c r="CI62" s="32"/>
      <c r="CJ62" s="32"/>
      <c r="CK62" s="32"/>
      <c r="CL62" s="32"/>
      <c r="CM62" s="32"/>
      <c r="CN62" s="32"/>
      <c r="CO62" s="32"/>
      <c r="CP62" s="32"/>
      <c r="CQ62" s="11"/>
    </row>
    <row r="63" spans="1:96" s="30" customFormat="1" x14ac:dyDescent="0.15">
      <c r="A63" s="41">
        <v>2008</v>
      </c>
      <c r="B63" s="11">
        <v>1500</v>
      </c>
      <c r="C63" s="36">
        <v>200</v>
      </c>
      <c r="D63" s="36">
        <v>418</v>
      </c>
      <c r="E63" s="36">
        <v>500</v>
      </c>
      <c r="F63" s="11">
        <v>1000</v>
      </c>
      <c r="G63" s="15">
        <v>1228.6979549147723</v>
      </c>
      <c r="H63" s="11">
        <v>800</v>
      </c>
      <c r="I63" s="11">
        <v>3000</v>
      </c>
      <c r="J63" s="11">
        <v>1000</v>
      </c>
      <c r="K63" s="39">
        <v>143.69361550577923</v>
      </c>
      <c r="L63" s="11">
        <v>1000</v>
      </c>
      <c r="M63" s="36">
        <v>250</v>
      </c>
      <c r="N63" s="36">
        <v>1000</v>
      </c>
      <c r="O63" s="15">
        <v>97.116413797969713</v>
      </c>
      <c r="P63" s="11">
        <v>1300</v>
      </c>
      <c r="Q63" s="34">
        <f t="shared" si="0"/>
        <v>13.437507984218522</v>
      </c>
      <c r="R63" s="59">
        <f t="shared" si="5"/>
        <v>0.51866075111573917</v>
      </c>
      <c r="S63" s="11">
        <f t="shared" si="6"/>
        <v>13.437507984218522</v>
      </c>
      <c r="T63" s="11">
        <f t="shared" si="3"/>
        <v>61.651575647526428</v>
      </c>
      <c r="U63" s="11">
        <f t="shared" si="4"/>
        <v>84.226931171555151</v>
      </c>
      <c r="V63" s="11">
        <v>62</v>
      </c>
      <c r="W63" s="32"/>
      <c r="X63" s="32"/>
      <c r="Y63" s="32"/>
      <c r="Z63" s="32"/>
      <c r="AA63" s="32"/>
      <c r="AB63" s="32"/>
      <c r="AC63" s="32"/>
      <c r="AD63" s="32"/>
      <c r="AE63" s="32"/>
      <c r="AF63" s="32"/>
      <c r="AG63" s="32"/>
      <c r="AH63" s="32"/>
      <c r="AI63" s="32"/>
      <c r="AJ63" s="32"/>
      <c r="AK63" s="32"/>
      <c r="AL63" s="32"/>
      <c r="AM63" s="32"/>
      <c r="AN63" s="32"/>
      <c r="AO63" s="32"/>
      <c r="AP63" s="32"/>
      <c r="AQ63" s="32"/>
      <c r="AR63" s="32"/>
      <c r="AS63" s="32"/>
      <c r="AT63" s="32"/>
      <c r="AU63" s="32"/>
      <c r="AV63" s="32"/>
      <c r="AW63" s="32"/>
      <c r="AX63" s="32"/>
      <c r="AY63" s="32"/>
      <c r="AZ63" s="32"/>
      <c r="BA63" s="32"/>
      <c r="BB63" s="32"/>
      <c r="BC63" s="32"/>
      <c r="BD63" s="32"/>
      <c r="BE63" s="32"/>
      <c r="BF63" s="32"/>
      <c r="BG63" s="32"/>
      <c r="BH63" s="32"/>
      <c r="BI63" s="32"/>
      <c r="BJ63" s="32"/>
      <c r="BK63" s="32"/>
      <c r="BL63" s="32"/>
      <c r="BM63" s="32"/>
      <c r="BN63" s="32"/>
      <c r="BO63" s="32"/>
      <c r="BP63" s="32"/>
      <c r="BQ63" s="32"/>
      <c r="BR63" s="32"/>
      <c r="BS63" s="32"/>
      <c r="BT63" s="32"/>
      <c r="BU63" s="32"/>
      <c r="BV63" s="32"/>
      <c r="BW63" s="32"/>
      <c r="BX63" s="32"/>
      <c r="BY63" s="32"/>
      <c r="BZ63" s="32"/>
      <c r="CA63" s="32"/>
      <c r="CB63" s="32"/>
      <c r="CC63" s="32"/>
      <c r="CD63" s="32"/>
      <c r="CE63" s="32"/>
      <c r="CF63" s="32"/>
      <c r="CG63" s="32"/>
      <c r="CH63" s="32"/>
      <c r="CI63" s="32"/>
      <c r="CJ63" s="32"/>
      <c r="CK63" s="32"/>
      <c r="CL63" s="32"/>
      <c r="CM63" s="32"/>
      <c r="CN63" s="32"/>
      <c r="CO63" s="32"/>
      <c r="CP63" s="32"/>
      <c r="CQ63" s="11"/>
    </row>
    <row r="64" spans="1:96" s="30" customFormat="1" x14ac:dyDescent="0.15">
      <c r="A64" s="41">
        <v>2009</v>
      </c>
      <c r="B64" s="11">
        <v>2000</v>
      </c>
      <c r="C64" s="36">
        <v>10000</v>
      </c>
      <c r="D64" s="36">
        <v>1680</v>
      </c>
      <c r="E64" s="36">
        <v>4000</v>
      </c>
      <c r="F64" s="11">
        <v>4000</v>
      </c>
      <c r="G64" s="15">
        <v>4206.5151649281406</v>
      </c>
      <c r="H64" s="11">
        <v>5</v>
      </c>
      <c r="I64" s="11">
        <v>5000</v>
      </c>
      <c r="J64" s="32">
        <v>800</v>
      </c>
      <c r="K64" s="32">
        <v>2000</v>
      </c>
      <c r="L64" s="39">
        <v>4228.8600721226594</v>
      </c>
      <c r="M64" s="36">
        <v>830</v>
      </c>
      <c r="N64" s="36">
        <v>1623</v>
      </c>
      <c r="O64" s="11">
        <v>400</v>
      </c>
      <c r="P64" s="39">
        <v>5230.6739178926828</v>
      </c>
      <c r="Q64" s="34">
        <f t="shared" ref="Q64:Q76" si="7">SUM(B64:P64)/1000</f>
        <v>46.00404915494348</v>
      </c>
      <c r="R64" s="59">
        <f t="shared" si="5"/>
        <v>0.70944166181758184</v>
      </c>
      <c r="S64" s="11">
        <f t="shared" si="6"/>
        <v>46.00404915494348</v>
      </c>
      <c r="T64" s="11">
        <f t="shared" si="3"/>
        <v>61.651575647526428</v>
      </c>
      <c r="U64" s="11">
        <f t="shared" si="4"/>
        <v>73.207895691200321</v>
      </c>
      <c r="V64" s="11">
        <v>62</v>
      </c>
      <c r="W64" s="32"/>
      <c r="X64" s="32"/>
      <c r="Y64" s="32"/>
      <c r="Z64" s="32"/>
      <c r="AA64" s="32"/>
      <c r="AB64" s="32"/>
      <c r="AC64" s="32"/>
      <c r="AD64" s="32"/>
      <c r="AE64" s="32"/>
      <c r="AF64" s="32"/>
      <c r="AG64" s="32"/>
      <c r="AH64" s="32"/>
      <c r="AI64" s="32"/>
      <c r="AJ64" s="32"/>
      <c r="AK64" s="32"/>
      <c r="AL64" s="32"/>
      <c r="AM64" s="32"/>
      <c r="AN64" s="32"/>
      <c r="AO64" s="32"/>
      <c r="AP64" s="32"/>
      <c r="AQ64" s="32"/>
      <c r="AR64" s="32"/>
      <c r="AS64" s="32"/>
      <c r="AT64" s="32"/>
      <c r="AU64" s="32"/>
      <c r="AV64" s="32"/>
      <c r="AW64" s="32"/>
      <c r="AX64" s="32"/>
      <c r="AY64" s="32"/>
      <c r="AZ64" s="32"/>
      <c r="BA64" s="32"/>
      <c r="BB64" s="32"/>
      <c r="BC64" s="32"/>
      <c r="BD64" s="32"/>
      <c r="BE64" s="32"/>
      <c r="BF64" s="32"/>
      <c r="BG64" s="32"/>
      <c r="BH64" s="32"/>
      <c r="BI64" s="32"/>
      <c r="BJ64" s="32"/>
      <c r="BK64" s="32"/>
      <c r="BL64" s="32"/>
      <c r="BM64" s="32"/>
      <c r="BN64" s="32"/>
      <c r="BO64" s="32"/>
      <c r="BP64" s="32"/>
      <c r="BQ64" s="32"/>
      <c r="BR64" s="32"/>
      <c r="BS64" s="32"/>
      <c r="BT64" s="32"/>
      <c r="BU64" s="32"/>
      <c r="BV64" s="32"/>
      <c r="BW64" s="32"/>
      <c r="BX64" s="32"/>
      <c r="BY64" s="32"/>
      <c r="BZ64" s="32"/>
      <c r="CA64" s="32"/>
      <c r="CB64" s="32"/>
      <c r="CC64" s="32"/>
      <c r="CD64" s="32"/>
      <c r="CE64" s="32"/>
      <c r="CF64" s="32"/>
      <c r="CG64" s="32"/>
      <c r="CH64" s="32"/>
      <c r="CI64" s="32"/>
      <c r="CJ64" s="32"/>
      <c r="CK64" s="32"/>
      <c r="CL64" s="32"/>
      <c r="CM64" s="32"/>
      <c r="CN64" s="32"/>
      <c r="CO64" s="32"/>
      <c r="CP64" s="32"/>
      <c r="CQ64" s="32"/>
      <c r="CR64" s="11"/>
    </row>
    <row r="65" spans="1:96" s="30" customFormat="1" x14ac:dyDescent="0.15">
      <c r="A65" s="41">
        <v>2010</v>
      </c>
      <c r="B65" s="36">
        <v>50</v>
      </c>
      <c r="C65" s="36">
        <v>8000</v>
      </c>
      <c r="D65" s="36">
        <v>2200</v>
      </c>
      <c r="E65" s="36">
        <v>12000</v>
      </c>
      <c r="F65" s="36">
        <v>1000</v>
      </c>
      <c r="G65" s="36">
        <v>3500</v>
      </c>
      <c r="H65" s="36">
        <v>4000</v>
      </c>
      <c r="I65" s="36">
        <v>10000</v>
      </c>
      <c r="J65" s="36">
        <v>2600</v>
      </c>
      <c r="K65" s="83">
        <v>542.61473030392074</v>
      </c>
      <c r="L65" s="36">
        <v>3500</v>
      </c>
      <c r="M65" s="36">
        <v>550</v>
      </c>
      <c r="N65" s="36">
        <v>1350</v>
      </c>
      <c r="O65" s="36">
        <v>300</v>
      </c>
      <c r="P65" s="36">
        <v>1150</v>
      </c>
      <c r="Q65" s="34">
        <f t="shared" si="7"/>
        <v>50.74261473030392</v>
      </c>
      <c r="R65" s="59">
        <f t="shared" si="5"/>
        <v>0.57432229074509444</v>
      </c>
      <c r="S65" s="11">
        <f t="shared" si="6"/>
        <v>50.74261473030392</v>
      </c>
      <c r="T65" s="11">
        <f t="shared" si="3"/>
        <v>61.651575647526428</v>
      </c>
      <c r="U65" s="11">
        <f t="shared" si="4"/>
        <v>67.384593597382121</v>
      </c>
      <c r="V65" s="11">
        <v>62</v>
      </c>
      <c r="W65" s="32"/>
      <c r="X65" s="32"/>
      <c r="Y65" s="32"/>
      <c r="Z65" s="32"/>
      <c r="AA65" s="32"/>
      <c r="AB65" s="32"/>
      <c r="AC65" s="32"/>
      <c r="AD65" s="32"/>
      <c r="AE65" s="32"/>
      <c r="AF65" s="32"/>
      <c r="AG65" s="32"/>
      <c r="AH65" s="32"/>
      <c r="AI65" s="32"/>
      <c r="AJ65" s="32"/>
      <c r="AK65" s="32"/>
      <c r="AL65" s="32"/>
      <c r="AM65" s="32"/>
      <c r="AN65" s="32"/>
      <c r="AO65" s="32"/>
      <c r="AP65" s="32"/>
      <c r="AQ65" s="32"/>
      <c r="AR65" s="32"/>
      <c r="AS65" s="32"/>
      <c r="AT65" s="32"/>
      <c r="AU65" s="32"/>
      <c r="AV65" s="32"/>
      <c r="AW65" s="32"/>
      <c r="AX65" s="32"/>
      <c r="AY65" s="32"/>
      <c r="AZ65" s="32"/>
      <c r="BA65" s="32"/>
      <c r="BB65" s="32"/>
      <c r="BC65" s="32"/>
      <c r="BD65" s="32"/>
      <c r="BE65" s="32"/>
      <c r="BF65" s="32"/>
      <c r="BG65" s="32"/>
      <c r="BH65" s="32"/>
      <c r="BI65" s="32"/>
      <c r="BJ65" s="32"/>
      <c r="BK65" s="32"/>
      <c r="BL65" s="32"/>
      <c r="BM65" s="32"/>
      <c r="BN65" s="32"/>
      <c r="BO65" s="32"/>
      <c r="BP65" s="32"/>
      <c r="BQ65" s="32"/>
      <c r="BR65" s="32"/>
      <c r="BS65" s="32"/>
      <c r="BT65" s="32"/>
      <c r="BU65" s="32"/>
      <c r="BV65" s="32"/>
      <c r="BW65" s="32"/>
      <c r="BX65" s="32"/>
      <c r="BY65" s="32"/>
      <c r="BZ65" s="32"/>
      <c r="CA65" s="32"/>
      <c r="CB65" s="32"/>
      <c r="CC65" s="32"/>
      <c r="CD65" s="32"/>
      <c r="CE65" s="32"/>
      <c r="CF65" s="32"/>
      <c r="CG65" s="32"/>
      <c r="CH65" s="32"/>
      <c r="CI65" s="32"/>
      <c r="CJ65" s="32"/>
      <c r="CK65" s="32"/>
      <c r="CL65" s="32"/>
      <c r="CM65" s="32"/>
      <c r="CN65" s="32"/>
      <c r="CO65" s="32"/>
      <c r="CP65" s="32"/>
      <c r="CQ65" s="32"/>
      <c r="CR65" s="11"/>
    </row>
    <row r="66" spans="1:96" s="30" customFormat="1" x14ac:dyDescent="0.15">
      <c r="A66" s="35">
        <v>2011</v>
      </c>
      <c r="B66" s="11">
        <v>16000</v>
      </c>
      <c r="C66" s="36">
        <v>60000</v>
      </c>
      <c r="D66" s="36">
        <v>2455</v>
      </c>
      <c r="E66" s="36">
        <v>20000</v>
      </c>
      <c r="F66" s="11">
        <v>13000</v>
      </c>
      <c r="G66" s="11">
        <v>14700</v>
      </c>
      <c r="H66" s="11">
        <v>4000</v>
      </c>
      <c r="I66" s="11">
        <v>12000</v>
      </c>
      <c r="J66" s="11">
        <v>3000</v>
      </c>
      <c r="K66" s="11">
        <v>1000</v>
      </c>
      <c r="L66" s="11">
        <v>21000</v>
      </c>
      <c r="M66" s="83">
        <v>2221.944549435033</v>
      </c>
      <c r="N66" s="36">
        <v>7218</v>
      </c>
      <c r="O66" s="11">
        <v>200</v>
      </c>
      <c r="P66" s="11">
        <v>2400</v>
      </c>
      <c r="Q66" s="34">
        <f t="shared" si="7"/>
        <v>179.19494454943504</v>
      </c>
      <c r="R66" s="59">
        <f t="shared" si="5"/>
        <v>0.72714104925015766</v>
      </c>
      <c r="S66" s="11">
        <f t="shared" si="6"/>
        <v>179.19494454943504</v>
      </c>
      <c r="T66" s="11">
        <f t="shared" si="3"/>
        <v>61.651575647526428</v>
      </c>
      <c r="U66" s="11">
        <f t="shared" si="4"/>
        <v>87.143186070979908</v>
      </c>
      <c r="V66" s="11">
        <v>62</v>
      </c>
      <c r="W66" s="32"/>
      <c r="X66" s="32"/>
      <c r="Y66" s="32"/>
      <c r="Z66" s="32"/>
      <c r="AA66" s="32"/>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c r="BB66" s="32"/>
      <c r="BC66" s="32"/>
      <c r="BD66" s="32"/>
      <c r="BE66" s="32"/>
      <c r="BF66" s="32"/>
      <c r="BG66" s="32"/>
      <c r="BH66" s="32"/>
      <c r="BI66" s="32"/>
      <c r="BJ66" s="32"/>
      <c r="BK66" s="32"/>
      <c r="BL66" s="32"/>
      <c r="BM66" s="32"/>
      <c r="BN66" s="32"/>
      <c r="BO66" s="32"/>
      <c r="BP66" s="32"/>
      <c r="BQ66" s="32"/>
      <c r="BR66" s="32"/>
      <c r="BS66" s="32"/>
      <c r="BT66" s="32"/>
      <c r="BU66" s="32"/>
      <c r="BV66" s="32"/>
      <c r="BW66" s="32"/>
      <c r="BX66" s="32"/>
      <c r="BY66" s="32"/>
      <c r="BZ66" s="32"/>
      <c r="CA66" s="32"/>
      <c r="CB66" s="32"/>
      <c r="CC66" s="32"/>
      <c r="CD66" s="32"/>
      <c r="CE66" s="32"/>
      <c r="CF66" s="32"/>
      <c r="CG66" s="32"/>
      <c r="CH66" s="32"/>
      <c r="CI66" s="32"/>
      <c r="CJ66" s="32"/>
      <c r="CK66" s="32"/>
      <c r="CL66" s="32"/>
      <c r="CM66" s="32"/>
      <c r="CN66" s="32"/>
      <c r="CO66" s="32"/>
      <c r="CP66" s="32"/>
      <c r="CQ66" s="32"/>
      <c r="CR66" s="11"/>
    </row>
    <row r="67" spans="1:96" s="30" customFormat="1" x14ac:dyDescent="0.15">
      <c r="A67" s="41">
        <v>2012</v>
      </c>
      <c r="B67" s="11">
        <v>5000</v>
      </c>
      <c r="C67" s="36">
        <v>47000</v>
      </c>
      <c r="D67" s="36">
        <v>2830</v>
      </c>
      <c r="E67" s="36">
        <v>26000</v>
      </c>
      <c r="F67" s="11">
        <v>10000</v>
      </c>
      <c r="G67" s="11">
        <v>13000</v>
      </c>
      <c r="H67" s="11">
        <v>10000</v>
      </c>
      <c r="I67" s="11">
        <v>15000</v>
      </c>
      <c r="J67" s="11">
        <v>5000</v>
      </c>
      <c r="K67" s="11">
        <v>500</v>
      </c>
      <c r="L67" s="11">
        <v>10000</v>
      </c>
      <c r="M67" s="11">
        <v>3000</v>
      </c>
      <c r="N67" s="36">
        <v>2900</v>
      </c>
      <c r="O67" s="11">
        <v>250</v>
      </c>
      <c r="P67" s="11">
        <v>4500</v>
      </c>
      <c r="Q67" s="34">
        <f t="shared" si="7"/>
        <v>154.97999999999999</v>
      </c>
      <c r="R67" s="59">
        <f t="shared" si="5"/>
        <v>0.71783455929797402</v>
      </c>
      <c r="S67" s="11">
        <f t="shared" si="6"/>
        <v>154.97999999999999</v>
      </c>
      <c r="T67" s="11">
        <f t="shared" si="3"/>
        <v>61.651575647526428</v>
      </c>
      <c r="U67" s="11">
        <f t="shared" si="4"/>
        <v>88.871823283780188</v>
      </c>
      <c r="V67" s="11">
        <v>62</v>
      </c>
      <c r="W67" s="32"/>
      <c r="X67" s="32"/>
      <c r="Y67" s="32"/>
      <c r="Z67" s="32"/>
      <c r="AA67" s="32"/>
      <c r="AB67" s="32"/>
      <c r="AC67" s="32"/>
      <c r="AD67" s="32"/>
      <c r="AE67" s="32"/>
      <c r="AF67" s="32"/>
      <c r="AG67" s="32"/>
      <c r="AH67" s="32"/>
      <c r="AI67" s="32"/>
      <c r="AJ67" s="32"/>
      <c r="AK67" s="32"/>
      <c r="AL67" s="32"/>
      <c r="AM67" s="32"/>
      <c r="AN67" s="32"/>
      <c r="AO67" s="32"/>
      <c r="AP67" s="32"/>
      <c r="AQ67" s="32"/>
      <c r="AR67" s="32"/>
      <c r="AS67" s="32"/>
      <c r="AT67" s="32"/>
      <c r="AU67" s="32"/>
      <c r="AV67" s="32"/>
      <c r="AW67" s="32"/>
      <c r="AX67" s="32"/>
      <c r="AY67" s="32"/>
      <c r="AZ67" s="32"/>
      <c r="BA67" s="32"/>
      <c r="BB67" s="32"/>
      <c r="BC67" s="32"/>
      <c r="BD67" s="32"/>
      <c r="BE67" s="32"/>
      <c r="BF67" s="32"/>
      <c r="BG67" s="32"/>
      <c r="BH67" s="32"/>
      <c r="BI67" s="32"/>
      <c r="BJ67" s="32"/>
      <c r="BK67" s="32"/>
      <c r="BL67" s="32"/>
      <c r="BM67" s="32"/>
      <c r="BN67" s="32"/>
      <c r="BO67" s="32"/>
      <c r="BP67" s="32"/>
      <c r="BQ67" s="32"/>
      <c r="BR67" s="32"/>
      <c r="BS67" s="32"/>
      <c r="BT67" s="32"/>
      <c r="BU67" s="32"/>
      <c r="BV67" s="32"/>
      <c r="BW67" s="32"/>
      <c r="BX67" s="32"/>
      <c r="BY67" s="32"/>
      <c r="BZ67" s="32"/>
      <c r="CA67" s="32"/>
      <c r="CB67" s="32"/>
      <c r="CC67" s="32"/>
      <c r="CD67" s="32"/>
      <c r="CE67" s="32"/>
      <c r="CF67" s="32"/>
      <c r="CG67" s="32"/>
      <c r="CH67" s="32"/>
      <c r="CI67" s="32"/>
      <c r="CJ67" s="32"/>
      <c r="CK67" s="32"/>
      <c r="CL67" s="32"/>
      <c r="CM67" s="32"/>
      <c r="CN67" s="32"/>
      <c r="CO67" s="32"/>
      <c r="CP67" s="32"/>
      <c r="CQ67" s="32"/>
      <c r="CR67" s="11"/>
    </row>
    <row r="68" spans="1:96" s="30" customFormat="1" x14ac:dyDescent="0.15">
      <c r="A68" s="35">
        <v>2013</v>
      </c>
      <c r="B68" s="11">
        <v>1300</v>
      </c>
      <c r="C68" s="36">
        <v>23000</v>
      </c>
      <c r="D68" s="36">
        <v>633</v>
      </c>
      <c r="E68" s="36">
        <v>11900</v>
      </c>
      <c r="F68" s="11">
        <v>8000</v>
      </c>
      <c r="G68" s="11">
        <v>2000</v>
      </c>
      <c r="H68" s="11">
        <v>13000</v>
      </c>
      <c r="I68" s="11">
        <v>10000</v>
      </c>
      <c r="J68" s="11">
        <v>5000</v>
      </c>
      <c r="K68" s="11">
        <v>200</v>
      </c>
      <c r="L68" s="11">
        <v>1682</v>
      </c>
      <c r="M68" s="11">
        <v>2498</v>
      </c>
      <c r="N68" s="36">
        <v>1570</v>
      </c>
      <c r="O68" s="11">
        <v>1400</v>
      </c>
      <c r="P68" s="11">
        <v>3500</v>
      </c>
      <c r="Q68" s="34">
        <f t="shared" si="7"/>
        <v>85.683000000000007</v>
      </c>
      <c r="R68" s="59">
        <f t="shared" si="5"/>
        <v>0.65707316503857227</v>
      </c>
      <c r="S68" s="11">
        <f t="shared" si="6"/>
        <v>85.683000000000007</v>
      </c>
      <c r="T68" s="11">
        <f>PERCENTILE($S$15:$S$68,0.25)</f>
        <v>61.651575647526428</v>
      </c>
      <c r="U68" s="11">
        <f t="shared" si="4"/>
        <v>103.32092168693649</v>
      </c>
      <c r="V68" s="11">
        <v>62</v>
      </c>
      <c r="W68" s="32"/>
      <c r="X68" s="32"/>
      <c r="Y68" s="32"/>
      <c r="Z68" s="32"/>
      <c r="AA68" s="32"/>
      <c r="AB68" s="32"/>
      <c r="AC68" s="32"/>
      <c r="AD68" s="32"/>
      <c r="AE68" s="32"/>
      <c r="AF68" s="32"/>
      <c r="AG68" s="32"/>
      <c r="AH68" s="32"/>
      <c r="AI68" s="32"/>
      <c r="AJ68" s="32"/>
      <c r="AK68" s="32"/>
      <c r="AL68" s="32"/>
      <c r="AM68" s="32"/>
      <c r="AN68" s="32"/>
      <c r="AO68" s="32"/>
      <c r="AP68" s="32"/>
      <c r="AQ68" s="32"/>
      <c r="AR68" s="32"/>
      <c r="AS68" s="32"/>
      <c r="AT68" s="32"/>
      <c r="AU68" s="32"/>
      <c r="AV68" s="32"/>
      <c r="AW68" s="32"/>
      <c r="AX68" s="32"/>
      <c r="AY68" s="32"/>
      <c r="AZ68" s="32"/>
      <c r="BA68" s="32"/>
      <c r="BB68" s="32"/>
      <c r="BC68" s="32"/>
      <c r="BD68" s="32"/>
      <c r="BE68" s="32"/>
      <c r="BF68" s="32"/>
      <c r="BG68" s="32"/>
      <c r="BH68" s="32"/>
      <c r="BI68" s="32"/>
      <c r="BJ68" s="32"/>
      <c r="BK68" s="32"/>
      <c r="BL68" s="32"/>
      <c r="BM68" s="32"/>
      <c r="BN68" s="32"/>
      <c r="BO68" s="32"/>
      <c r="BP68" s="32"/>
      <c r="BQ68" s="32"/>
      <c r="BR68" s="32"/>
      <c r="BS68" s="32"/>
      <c r="BT68" s="32"/>
      <c r="BU68" s="32"/>
      <c r="BV68" s="32"/>
      <c r="BW68" s="32"/>
      <c r="BX68" s="32"/>
      <c r="BY68" s="32"/>
      <c r="BZ68" s="32"/>
      <c r="CA68" s="32"/>
      <c r="CB68" s="32"/>
      <c r="CC68" s="32"/>
      <c r="CD68" s="32"/>
      <c r="CE68" s="32"/>
      <c r="CF68" s="32"/>
      <c r="CG68" s="32"/>
      <c r="CH68" s="32"/>
      <c r="CI68" s="32"/>
      <c r="CJ68" s="32"/>
      <c r="CK68" s="32"/>
      <c r="CL68" s="32"/>
      <c r="CM68" s="32"/>
      <c r="CN68" s="32"/>
      <c r="CO68" s="32"/>
      <c r="CP68" s="32"/>
      <c r="CQ68" s="32"/>
      <c r="CR68" s="11"/>
    </row>
    <row r="69" spans="1:96" s="30" customFormat="1" x14ac:dyDescent="0.15">
      <c r="A69" s="41">
        <v>2014</v>
      </c>
      <c r="B69" s="11">
        <v>285</v>
      </c>
      <c r="C69" s="36">
        <v>10500</v>
      </c>
      <c r="D69" s="36">
        <v>2466</v>
      </c>
      <c r="E69" s="36">
        <v>4250</v>
      </c>
      <c r="F69" s="11">
        <v>500</v>
      </c>
      <c r="G69" s="11">
        <v>2560</v>
      </c>
      <c r="H69" s="11">
        <v>10000</v>
      </c>
      <c r="I69" s="11">
        <v>2500</v>
      </c>
      <c r="J69" s="11">
        <v>5000</v>
      </c>
      <c r="K69" s="39">
        <v>494.46672792474919</v>
      </c>
      <c r="L69" s="11">
        <v>4240</v>
      </c>
      <c r="M69" s="11">
        <v>594</v>
      </c>
      <c r="N69" s="36">
        <v>1030</v>
      </c>
      <c r="O69" s="11">
        <v>800</v>
      </c>
      <c r="P69" s="11">
        <v>1900</v>
      </c>
      <c r="Q69" s="34">
        <f t="shared" si="7"/>
        <v>47.119466727924753</v>
      </c>
      <c r="R69" s="59">
        <f t="shared" si="5"/>
        <v>0.55793217864124567</v>
      </c>
      <c r="S69" s="11">
        <f t="shared" si="6"/>
        <v>47.119466727924753</v>
      </c>
      <c r="T69" s="11">
        <f t="shared" si="3"/>
        <v>61.651575647526428</v>
      </c>
      <c r="U69" s="11">
        <f t="shared" si="4"/>
        <v>103.54400520153274</v>
      </c>
      <c r="V69" s="11">
        <v>62</v>
      </c>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32"/>
      <c r="AU69" s="32"/>
      <c r="AV69" s="32"/>
      <c r="AW69" s="32"/>
      <c r="AX69" s="32"/>
      <c r="AY69" s="32"/>
      <c r="AZ69" s="32"/>
      <c r="BA69" s="32"/>
      <c r="BB69" s="32"/>
      <c r="BC69" s="32"/>
      <c r="BD69" s="32"/>
      <c r="BE69" s="32"/>
      <c r="BF69" s="32"/>
      <c r="BG69" s="32"/>
      <c r="BH69" s="32"/>
      <c r="BI69" s="32"/>
      <c r="BJ69" s="32"/>
      <c r="BK69" s="32"/>
      <c r="BL69" s="32"/>
      <c r="BM69" s="32"/>
      <c r="BN69" s="32"/>
      <c r="BO69" s="32"/>
      <c r="BP69" s="32"/>
      <c r="BQ69" s="32"/>
      <c r="BR69" s="32"/>
      <c r="BS69" s="32"/>
      <c r="BT69" s="32"/>
      <c r="BU69" s="32"/>
      <c r="BV69" s="32"/>
      <c r="BW69" s="32"/>
      <c r="BX69" s="32"/>
      <c r="BY69" s="32"/>
      <c r="BZ69" s="32"/>
      <c r="CA69" s="32"/>
      <c r="CB69" s="32"/>
      <c r="CC69" s="32"/>
      <c r="CD69" s="32"/>
      <c r="CE69" s="32"/>
      <c r="CF69" s="32"/>
      <c r="CG69" s="32"/>
      <c r="CH69" s="32"/>
      <c r="CI69" s="32"/>
      <c r="CJ69" s="32"/>
      <c r="CK69" s="32"/>
      <c r="CL69" s="32"/>
      <c r="CM69" s="32"/>
      <c r="CN69" s="32"/>
      <c r="CO69" s="32"/>
      <c r="CP69" s="32"/>
      <c r="CQ69" s="32"/>
      <c r="CR69" s="11"/>
    </row>
    <row r="70" spans="1:96" s="30" customFormat="1" x14ac:dyDescent="0.15">
      <c r="A70" s="35">
        <v>2015</v>
      </c>
      <c r="B70" s="11">
        <v>4000</v>
      </c>
      <c r="C70" s="11">
        <v>25000</v>
      </c>
      <c r="D70" s="11">
        <v>7759</v>
      </c>
      <c r="E70" s="11">
        <v>10000</v>
      </c>
      <c r="F70" s="11">
        <v>5200</v>
      </c>
      <c r="G70" s="11">
        <v>17500</v>
      </c>
      <c r="H70" s="11">
        <v>1000</v>
      </c>
      <c r="I70" s="11">
        <v>18000</v>
      </c>
      <c r="J70" s="11">
        <v>7000</v>
      </c>
      <c r="K70" s="32">
        <v>1000</v>
      </c>
      <c r="L70" s="11">
        <v>12000</v>
      </c>
      <c r="M70" s="39">
        <v>1475.4989349463315</v>
      </c>
      <c r="N70" s="11">
        <v>1165</v>
      </c>
      <c r="O70" s="11">
        <v>400</v>
      </c>
      <c r="P70" s="11">
        <v>3800</v>
      </c>
      <c r="Q70" s="34">
        <f t="shared" si="7"/>
        <v>115.29949893494633</v>
      </c>
      <c r="R70" s="59">
        <f t="shared" si="5"/>
        <v>0.64093947226687842</v>
      </c>
      <c r="S70" s="11">
        <f t="shared" si="6"/>
        <v>115.29949893494633</v>
      </c>
      <c r="T70" s="11">
        <f>PERCENTILE($S$15:$S$68,0.25)</f>
        <v>61.651575647526428</v>
      </c>
      <c r="U70" s="11">
        <f t="shared" si="4"/>
        <v>116.45538204246122</v>
      </c>
      <c r="V70" s="11">
        <v>62</v>
      </c>
      <c r="W70" s="32"/>
      <c r="X70" s="32"/>
      <c r="Y70" s="32"/>
      <c r="Z70" s="32"/>
      <c r="AA70" s="32"/>
      <c r="AB70" s="32"/>
      <c r="AC70" s="32"/>
      <c r="AD70" s="32"/>
      <c r="AE70" s="32"/>
      <c r="AF70" s="32"/>
      <c r="AG70" s="32"/>
      <c r="AH70" s="32"/>
      <c r="AI70" s="32"/>
      <c r="AJ70" s="32"/>
      <c r="AK70" s="32"/>
      <c r="AL70" s="32"/>
      <c r="AM70" s="32"/>
      <c r="AN70" s="32"/>
      <c r="AO70" s="32"/>
      <c r="AP70" s="32"/>
      <c r="AQ70" s="32"/>
      <c r="AR70" s="32"/>
      <c r="AS70" s="32"/>
      <c r="AT70" s="32"/>
      <c r="AU70" s="32"/>
      <c r="AV70" s="32"/>
      <c r="AW70" s="32"/>
      <c r="AX70" s="32"/>
      <c r="AY70" s="32"/>
      <c r="AZ70" s="32"/>
      <c r="BA70" s="32"/>
      <c r="BB70" s="32"/>
      <c r="BC70" s="32"/>
      <c r="BD70" s="32"/>
      <c r="BE70" s="32"/>
      <c r="BF70" s="32"/>
      <c r="BG70" s="32"/>
      <c r="BH70" s="32"/>
      <c r="BI70" s="32"/>
      <c r="BJ70" s="32"/>
      <c r="BK70" s="32"/>
      <c r="BL70" s="32"/>
      <c r="BM70" s="32"/>
      <c r="BN70" s="32"/>
      <c r="BO70" s="32"/>
      <c r="BP70" s="32"/>
      <c r="BQ70" s="32"/>
      <c r="BR70" s="32"/>
      <c r="BS70" s="32"/>
      <c r="BT70" s="32"/>
      <c r="BU70" s="32"/>
      <c r="BV70" s="32"/>
      <c r="BW70" s="32"/>
      <c r="BX70" s="32"/>
      <c r="BY70" s="32"/>
      <c r="BZ70" s="32"/>
      <c r="CA70" s="32"/>
      <c r="CB70" s="32"/>
      <c r="CC70" s="32"/>
      <c r="CD70" s="32"/>
      <c r="CE70" s="32"/>
      <c r="CF70" s="32"/>
      <c r="CG70" s="32"/>
      <c r="CH70" s="32"/>
      <c r="CI70" s="32"/>
      <c r="CJ70" s="32"/>
      <c r="CK70" s="32"/>
      <c r="CL70" s="32"/>
      <c r="CM70" s="32"/>
      <c r="CN70" s="32"/>
      <c r="CO70" s="32"/>
      <c r="CP70" s="32"/>
      <c r="CQ70" s="32"/>
      <c r="CR70" s="11"/>
    </row>
    <row r="71" spans="1:96" s="30" customFormat="1" x14ac:dyDescent="0.15">
      <c r="A71" s="41">
        <v>2016</v>
      </c>
      <c r="B71" s="11">
        <v>2800</v>
      </c>
      <c r="C71" s="11">
        <v>23800</v>
      </c>
      <c r="D71" s="11">
        <v>6255</v>
      </c>
      <c r="E71" s="11">
        <v>6500</v>
      </c>
      <c r="F71" s="11">
        <v>2850</v>
      </c>
      <c r="G71" s="11">
        <v>15700</v>
      </c>
      <c r="H71" s="11">
        <v>5000</v>
      </c>
      <c r="I71" s="11">
        <v>9000</v>
      </c>
      <c r="J71" s="11">
        <v>5000</v>
      </c>
      <c r="K71" s="32">
        <v>4500</v>
      </c>
      <c r="L71" s="11">
        <v>5000</v>
      </c>
      <c r="M71" s="32">
        <v>1000</v>
      </c>
      <c r="N71" s="11">
        <v>600</v>
      </c>
      <c r="O71" s="39">
        <v>667.37461387963356</v>
      </c>
      <c r="P71" s="11">
        <v>1000</v>
      </c>
      <c r="Q71" s="11">
        <f t="shared" si="7"/>
        <v>89.672374613879626</v>
      </c>
      <c r="R71" s="59">
        <f t="shared" si="5"/>
        <v>0.70052092279662537</v>
      </c>
      <c r="S71" s="11">
        <f t="shared" si="6"/>
        <v>89.672374613879626</v>
      </c>
      <c r="T71" s="11">
        <f t="shared" si="3"/>
        <v>61.651575647526428</v>
      </c>
      <c r="U71" s="11">
        <f t="shared" si="4"/>
        <v>98.550868055350151</v>
      </c>
      <c r="V71" s="11">
        <v>62</v>
      </c>
      <c r="W71" s="32"/>
      <c r="X71" s="32"/>
      <c r="Y71" s="32"/>
      <c r="Z71" s="32"/>
      <c r="AA71" s="32"/>
      <c r="AB71" s="32"/>
      <c r="AC71" s="32"/>
      <c r="AD71" s="32"/>
      <c r="AE71" s="32"/>
      <c r="AF71" s="32"/>
      <c r="AG71" s="32"/>
      <c r="AH71" s="32"/>
      <c r="AI71" s="32"/>
      <c r="AJ71" s="32"/>
      <c r="AK71" s="32"/>
      <c r="AL71" s="32"/>
      <c r="AM71" s="32"/>
      <c r="AN71" s="32"/>
      <c r="AO71" s="32"/>
      <c r="AP71" s="32"/>
      <c r="AQ71" s="32"/>
      <c r="AR71" s="32"/>
      <c r="AS71" s="32"/>
      <c r="AT71" s="32"/>
      <c r="AU71" s="32"/>
      <c r="AV71" s="32"/>
      <c r="AW71" s="32"/>
      <c r="AX71" s="32"/>
      <c r="AY71" s="32"/>
      <c r="AZ71" s="32"/>
      <c r="BA71" s="32"/>
      <c r="BB71" s="32"/>
      <c r="BC71" s="32"/>
      <c r="BD71" s="32"/>
      <c r="BE71" s="32"/>
      <c r="BF71" s="32"/>
      <c r="BG71" s="32"/>
      <c r="BH71" s="32"/>
      <c r="BI71" s="32"/>
      <c r="BJ71" s="32"/>
      <c r="BK71" s="32"/>
      <c r="BL71" s="32"/>
      <c r="BM71" s="32"/>
      <c r="BN71" s="32"/>
      <c r="BO71" s="32"/>
      <c r="BP71" s="32"/>
      <c r="BQ71" s="32"/>
      <c r="BR71" s="32"/>
      <c r="BS71" s="32"/>
      <c r="BT71" s="32"/>
      <c r="BU71" s="32"/>
      <c r="BV71" s="32"/>
      <c r="BW71" s="32"/>
      <c r="BX71" s="32"/>
      <c r="BY71" s="32"/>
      <c r="BZ71" s="32"/>
      <c r="CA71" s="32"/>
      <c r="CB71" s="32"/>
      <c r="CC71" s="32"/>
      <c r="CD71" s="32"/>
      <c r="CE71" s="32"/>
      <c r="CF71" s="32"/>
      <c r="CG71" s="32"/>
      <c r="CH71" s="32"/>
      <c r="CI71" s="32"/>
      <c r="CJ71" s="32"/>
      <c r="CK71" s="32"/>
      <c r="CL71" s="32"/>
      <c r="CM71" s="32"/>
      <c r="CN71" s="32"/>
      <c r="CO71" s="32"/>
      <c r="CP71" s="32"/>
      <c r="CQ71" s="32"/>
      <c r="CR71" s="11"/>
    </row>
    <row r="72" spans="1:96" s="30" customFormat="1" x14ac:dyDescent="0.15">
      <c r="A72" s="35">
        <v>2017</v>
      </c>
      <c r="B72" s="11">
        <v>208</v>
      </c>
      <c r="C72" s="11">
        <v>5000</v>
      </c>
      <c r="D72" s="11">
        <v>1346</v>
      </c>
      <c r="E72" s="11">
        <v>20000</v>
      </c>
      <c r="F72" s="11">
        <v>5000</v>
      </c>
      <c r="G72" s="11">
        <v>3600</v>
      </c>
      <c r="H72" s="11">
        <v>5000</v>
      </c>
      <c r="I72" s="11">
        <v>20000</v>
      </c>
      <c r="J72" s="11">
        <v>8500</v>
      </c>
      <c r="K72" s="32">
        <v>2000</v>
      </c>
      <c r="L72" s="11">
        <v>5000</v>
      </c>
      <c r="M72" s="32">
        <v>200</v>
      </c>
      <c r="N72" s="11">
        <v>4000</v>
      </c>
      <c r="O72" s="39">
        <v>670.61865213556337</v>
      </c>
      <c r="P72" s="11">
        <v>3300</v>
      </c>
      <c r="Q72" s="11">
        <f t="shared" si="7"/>
        <v>83.82461865213557</v>
      </c>
      <c r="R72" s="59">
        <f t="shared" si="5"/>
        <v>0.57594796646182633</v>
      </c>
      <c r="S72" s="11">
        <f t="shared" si="6"/>
        <v>83.82461865213557</v>
      </c>
      <c r="T72" s="11">
        <f>PERCENTILE($S$15:$S$68,0.25)</f>
        <v>61.651575647526428</v>
      </c>
      <c r="U72" s="11">
        <f t="shared" si="4"/>
        <v>84.319791785777255</v>
      </c>
      <c r="V72" s="11">
        <v>62</v>
      </c>
      <c r="W72" s="32"/>
      <c r="X72" s="32"/>
      <c r="Y72" s="32"/>
      <c r="Z72" s="32"/>
      <c r="AA72" s="32"/>
      <c r="AB72" s="32"/>
      <c r="AC72" s="32"/>
      <c r="AD72" s="32"/>
      <c r="AE72" s="32"/>
      <c r="AF72" s="32"/>
      <c r="AG72" s="32"/>
      <c r="AH72" s="32"/>
      <c r="AI72" s="32"/>
      <c r="AJ72" s="32"/>
      <c r="AK72" s="32"/>
      <c r="AL72" s="32"/>
      <c r="AM72" s="32"/>
      <c r="AN72" s="32"/>
      <c r="AO72" s="32"/>
      <c r="AP72" s="32"/>
      <c r="AQ72" s="32"/>
      <c r="AR72" s="32"/>
      <c r="AS72" s="32"/>
      <c r="AT72" s="32"/>
      <c r="AU72" s="32"/>
      <c r="AV72" s="32"/>
      <c r="AW72" s="32"/>
      <c r="AX72" s="32"/>
      <c r="AY72" s="32"/>
      <c r="AZ72" s="32"/>
      <c r="BA72" s="32"/>
      <c r="BB72" s="32"/>
      <c r="BC72" s="32"/>
      <c r="BD72" s="32"/>
      <c r="BE72" s="32"/>
      <c r="BF72" s="32"/>
      <c r="BG72" s="32"/>
      <c r="BH72" s="32"/>
      <c r="BI72" s="32"/>
      <c r="BJ72" s="32"/>
      <c r="BK72" s="32"/>
      <c r="BL72" s="32"/>
      <c r="BM72" s="32"/>
      <c r="BN72" s="32"/>
      <c r="BO72" s="32"/>
      <c r="BP72" s="32"/>
      <c r="BQ72" s="32"/>
      <c r="BR72" s="32"/>
      <c r="BS72" s="32"/>
      <c r="BT72" s="32"/>
      <c r="BU72" s="32"/>
      <c r="BV72" s="32"/>
      <c r="BW72" s="32"/>
      <c r="BX72" s="32"/>
      <c r="BY72" s="32"/>
      <c r="BZ72" s="32"/>
      <c r="CA72" s="32"/>
      <c r="CB72" s="32"/>
      <c r="CC72" s="32"/>
      <c r="CD72" s="32"/>
      <c r="CE72" s="32"/>
      <c r="CF72" s="32"/>
      <c r="CG72" s="32"/>
      <c r="CH72" s="32"/>
      <c r="CI72" s="32"/>
      <c r="CJ72" s="32"/>
      <c r="CK72" s="32"/>
      <c r="CL72" s="32"/>
      <c r="CM72" s="32"/>
      <c r="CN72" s="32"/>
      <c r="CO72" s="32"/>
      <c r="CP72" s="32"/>
      <c r="CQ72" s="32"/>
      <c r="CR72" s="11"/>
    </row>
    <row r="73" spans="1:96" s="30" customFormat="1" x14ac:dyDescent="0.15">
      <c r="A73" s="41">
        <v>2018</v>
      </c>
      <c r="B73" s="11">
        <v>1260</v>
      </c>
      <c r="C73" s="11">
        <v>55000</v>
      </c>
      <c r="D73" s="11">
        <v>14803</v>
      </c>
      <c r="E73" s="11">
        <v>7000</v>
      </c>
      <c r="F73" s="11">
        <v>2000</v>
      </c>
      <c r="G73" s="11">
        <v>12000</v>
      </c>
      <c r="H73" s="11">
        <v>800</v>
      </c>
      <c r="I73" s="11">
        <v>6000</v>
      </c>
      <c r="J73" s="11">
        <v>3000</v>
      </c>
      <c r="K73" s="39">
        <v>1480.1093329951796</v>
      </c>
      <c r="L73" s="11">
        <v>2000</v>
      </c>
      <c r="M73" s="39">
        <v>1595.1920982188137</v>
      </c>
      <c r="N73" s="11">
        <v>6000</v>
      </c>
      <c r="O73" s="39">
        <v>948.4625877211231</v>
      </c>
      <c r="P73" s="39">
        <v>13350.531490891759</v>
      </c>
      <c r="Q73" s="11">
        <f t="shared" si="7"/>
        <v>127.23729550982689</v>
      </c>
      <c r="R73" s="59">
        <f t="shared" si="5"/>
        <v>0.75480308683699349</v>
      </c>
      <c r="S73" s="11">
        <f t="shared" si="6"/>
        <v>127.23729550982689</v>
      </c>
      <c r="T73" s="11">
        <f t="shared" si="3"/>
        <v>61.651575647526428</v>
      </c>
      <c r="U73" s="11">
        <f t="shared" si="4"/>
        <v>92.630650887742632</v>
      </c>
      <c r="V73" s="11">
        <v>62</v>
      </c>
      <c r="W73" s="32"/>
      <c r="X73" s="32"/>
      <c r="Y73" s="32"/>
      <c r="Z73" s="32"/>
      <c r="AA73" s="32"/>
      <c r="AB73" s="32"/>
      <c r="AC73" s="32"/>
      <c r="AD73" s="32"/>
      <c r="AE73" s="32"/>
      <c r="AF73" s="32"/>
      <c r="AG73" s="32"/>
      <c r="AH73" s="32"/>
      <c r="AI73" s="32"/>
      <c r="AJ73" s="32"/>
      <c r="AK73" s="32"/>
      <c r="AL73" s="32"/>
      <c r="AM73" s="32"/>
      <c r="AN73" s="32"/>
      <c r="AO73" s="32"/>
      <c r="AP73" s="32"/>
      <c r="AQ73" s="32"/>
      <c r="AR73" s="32"/>
      <c r="AS73" s="32"/>
      <c r="AT73" s="32"/>
      <c r="AU73" s="32"/>
      <c r="AV73" s="32"/>
      <c r="AW73" s="32"/>
      <c r="AX73" s="32"/>
      <c r="AY73" s="32"/>
      <c r="AZ73" s="32"/>
      <c r="BA73" s="32"/>
      <c r="BB73" s="32"/>
      <c r="BC73" s="32"/>
      <c r="BD73" s="32"/>
      <c r="BE73" s="32"/>
      <c r="BF73" s="32"/>
      <c r="BG73" s="32"/>
      <c r="BH73" s="32"/>
      <c r="BI73" s="32"/>
      <c r="BJ73" s="32"/>
      <c r="BK73" s="32"/>
      <c r="BL73" s="32"/>
      <c r="BM73" s="32"/>
      <c r="BN73" s="32"/>
      <c r="BO73" s="32"/>
      <c r="BP73" s="32"/>
      <c r="BQ73" s="32"/>
      <c r="BR73" s="32"/>
      <c r="BS73" s="32"/>
      <c r="BT73" s="32"/>
      <c r="BU73" s="32"/>
      <c r="BV73" s="32"/>
      <c r="BW73" s="32"/>
      <c r="BX73" s="32"/>
      <c r="BY73" s="32"/>
      <c r="BZ73" s="32"/>
      <c r="CA73" s="32"/>
      <c r="CB73" s="32"/>
      <c r="CC73" s="32"/>
      <c r="CD73" s="32"/>
      <c r="CE73" s="32"/>
      <c r="CF73" s="32"/>
      <c r="CG73" s="32"/>
      <c r="CH73" s="32"/>
      <c r="CI73" s="32"/>
      <c r="CJ73" s="32"/>
      <c r="CK73" s="32"/>
      <c r="CL73" s="32"/>
      <c r="CM73" s="32"/>
      <c r="CN73" s="32"/>
      <c r="CO73" s="32"/>
      <c r="CP73" s="32"/>
      <c r="CQ73" s="32"/>
      <c r="CR73" s="11"/>
    </row>
    <row r="74" spans="1:96" s="30" customFormat="1" x14ac:dyDescent="0.15">
      <c r="A74" s="35">
        <v>2019</v>
      </c>
      <c r="B74" s="11">
        <v>6500</v>
      </c>
      <c r="C74" s="11">
        <v>16000</v>
      </c>
      <c r="D74" s="11">
        <v>7270</v>
      </c>
      <c r="E74" s="11">
        <v>10000</v>
      </c>
      <c r="F74" s="11">
        <v>2000</v>
      </c>
      <c r="G74" s="11">
        <v>10000</v>
      </c>
      <c r="H74" s="11">
        <v>1200</v>
      </c>
      <c r="I74" s="11">
        <v>12500</v>
      </c>
      <c r="J74" s="11">
        <v>6500</v>
      </c>
      <c r="K74" s="39">
        <v>1225.0998164457069</v>
      </c>
      <c r="L74" s="11">
        <v>20000</v>
      </c>
      <c r="M74" s="39">
        <v>1320.3548569920461</v>
      </c>
      <c r="N74" s="11">
        <v>4000</v>
      </c>
      <c r="O74" s="32">
        <v>1200</v>
      </c>
      <c r="P74" s="32">
        <v>5600</v>
      </c>
      <c r="Q74" s="11">
        <f t="shared" si="7"/>
        <v>105.31545467343777</v>
      </c>
      <c r="R74" s="59">
        <f t="shared" si="5"/>
        <v>0.56046000085619696</v>
      </c>
      <c r="S74" s="11">
        <f t="shared" si="6"/>
        <v>105.31545467343777</v>
      </c>
      <c r="T74" s="11">
        <f>PERCENTILE($S$15:$S$68,0.25)</f>
        <v>61.651575647526428</v>
      </c>
      <c r="U74" s="11">
        <f t="shared" si="4"/>
        <v>104.26984847684523</v>
      </c>
      <c r="V74" s="11">
        <v>62</v>
      </c>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c r="AY74" s="32"/>
      <c r="AZ74" s="32"/>
      <c r="BA74" s="32"/>
      <c r="BB74" s="32"/>
      <c r="BC74" s="32"/>
      <c r="BD74" s="32"/>
      <c r="BE74" s="32"/>
      <c r="BF74" s="32"/>
      <c r="BG74" s="32"/>
      <c r="BH74" s="32"/>
      <c r="BI74" s="32"/>
      <c r="BJ74" s="32"/>
      <c r="BK74" s="32"/>
      <c r="BL74" s="32"/>
      <c r="BM74" s="32"/>
      <c r="BN74" s="32"/>
      <c r="BO74" s="32"/>
      <c r="BP74" s="32"/>
      <c r="BQ74" s="32"/>
      <c r="BR74" s="32"/>
      <c r="BS74" s="32"/>
      <c r="BT74" s="32"/>
      <c r="BU74" s="32"/>
      <c r="BV74" s="32"/>
      <c r="BW74" s="32"/>
      <c r="BX74" s="32"/>
      <c r="BY74" s="32"/>
      <c r="BZ74" s="32"/>
      <c r="CA74" s="32"/>
      <c r="CB74" s="32"/>
      <c r="CC74" s="32"/>
      <c r="CD74" s="32"/>
      <c r="CE74" s="32"/>
      <c r="CF74" s="32"/>
      <c r="CG74" s="32"/>
      <c r="CH74" s="32"/>
      <c r="CI74" s="32"/>
      <c r="CJ74" s="32"/>
      <c r="CK74" s="32"/>
      <c r="CL74" s="32"/>
      <c r="CM74" s="32"/>
      <c r="CN74" s="32"/>
      <c r="CO74" s="32"/>
      <c r="CP74" s="32"/>
      <c r="CQ74" s="32"/>
      <c r="CR74" s="11"/>
    </row>
    <row r="75" spans="1:96" x14ac:dyDescent="0.15">
      <c r="A75" s="35">
        <v>2020</v>
      </c>
      <c r="B75" s="11">
        <v>95</v>
      </c>
      <c r="C75" s="11">
        <v>30000</v>
      </c>
      <c r="D75" s="11">
        <v>2440</v>
      </c>
      <c r="E75" s="39">
        <v>12966.552677403493</v>
      </c>
      <c r="F75" s="11">
        <v>6000</v>
      </c>
      <c r="G75" s="11">
        <v>3000</v>
      </c>
      <c r="H75" s="11">
        <v>500</v>
      </c>
      <c r="I75" s="11">
        <v>4000</v>
      </c>
      <c r="J75" s="11">
        <v>3500</v>
      </c>
      <c r="K75" s="32">
        <v>1800</v>
      </c>
      <c r="L75" s="11">
        <v>2000</v>
      </c>
      <c r="M75" s="39">
        <v>874.1191724962257</v>
      </c>
      <c r="N75" s="11">
        <v>520</v>
      </c>
      <c r="O75" s="39">
        <v>526.68922804859665</v>
      </c>
      <c r="P75" s="32">
        <v>1500</v>
      </c>
      <c r="Q75" s="11">
        <f t="shared" si="7"/>
        <v>69.722361077948307</v>
      </c>
      <c r="R75" s="59">
        <f t="shared" si="5"/>
        <v>0.85178185287008767</v>
      </c>
      <c r="S75" s="11">
        <f t="shared" si="6"/>
        <v>69.722361077948307</v>
      </c>
      <c r="T75" s="11">
        <f t="shared" si="3"/>
        <v>61.651575647526428</v>
      </c>
      <c r="U75" s="11">
        <f t="shared" si="4"/>
        <v>95.154420905445633</v>
      </c>
      <c r="V75" s="11">
        <v>62</v>
      </c>
      <c r="W75" s="32"/>
      <c r="CR75" s="52"/>
    </row>
    <row r="76" spans="1:96" s="30" customFormat="1" x14ac:dyDescent="0.15">
      <c r="A76" s="35">
        <v>2021</v>
      </c>
      <c r="B76" s="11">
        <v>88</v>
      </c>
      <c r="C76" s="11">
        <v>40000</v>
      </c>
      <c r="D76" s="11">
        <v>2975</v>
      </c>
      <c r="E76" s="32">
        <v>4500</v>
      </c>
      <c r="F76" s="11">
        <v>800</v>
      </c>
      <c r="G76" s="11">
        <v>4500</v>
      </c>
      <c r="H76" s="11">
        <v>2000</v>
      </c>
      <c r="I76" s="11">
        <v>10000</v>
      </c>
      <c r="J76" s="11">
        <v>3500</v>
      </c>
      <c r="K76" s="39">
        <v>918.77915628572896</v>
      </c>
      <c r="L76" s="11">
        <v>3000</v>
      </c>
      <c r="M76" s="39">
        <v>970.6941882591675</v>
      </c>
      <c r="N76" s="11">
        <v>673</v>
      </c>
      <c r="O76" s="32">
        <v>500</v>
      </c>
      <c r="P76" s="32">
        <v>3000</v>
      </c>
      <c r="Q76" s="11">
        <f t="shared" si="7"/>
        <v>77.425473344544898</v>
      </c>
      <c r="R76" s="59">
        <f t="shared" si="5"/>
        <v>0.74661189217461299</v>
      </c>
      <c r="S76" s="11">
        <f t="shared" si="6"/>
        <v>77.425473344544898</v>
      </c>
      <c r="T76" s="11">
        <f>PERCENTILE($S$15:$S$68,0.25)</f>
        <v>61.651575647526428</v>
      </c>
      <c r="U76" s="11">
        <f t="shared" si="4"/>
        <v>92.705040651578699</v>
      </c>
      <c r="V76" s="11">
        <v>62</v>
      </c>
      <c r="W76" s="32"/>
      <c r="CR76" s="120"/>
    </row>
    <row r="77" spans="1:96" x14ac:dyDescent="0.15">
      <c r="A77" s="35" t="s">
        <v>91</v>
      </c>
      <c r="B77" s="11" t="s">
        <v>92</v>
      </c>
      <c r="C77" s="36" t="s">
        <v>92</v>
      </c>
      <c r="D77" s="36"/>
      <c r="E77" s="36" t="s">
        <v>92</v>
      </c>
      <c r="F77" s="11" t="s">
        <v>92</v>
      </c>
      <c r="G77" s="11" t="s">
        <v>92</v>
      </c>
      <c r="H77" s="11"/>
      <c r="I77" s="11"/>
      <c r="J77" s="11" t="s">
        <v>92</v>
      </c>
      <c r="K77" s="11"/>
      <c r="L77" s="11"/>
      <c r="M77" s="36"/>
      <c r="N77" s="36"/>
      <c r="O77" s="8" t="s">
        <v>92</v>
      </c>
      <c r="P77" s="8" t="s">
        <v>92</v>
      </c>
      <c r="Q77" s="30"/>
      <c r="R77" s="32"/>
      <c r="S77" s="32" t="s">
        <v>130</v>
      </c>
      <c r="T77" s="11"/>
      <c r="U77" s="11"/>
      <c r="V77" s="11"/>
      <c r="CR77" s="58"/>
    </row>
    <row r="78" spans="1:96" x14ac:dyDescent="0.15">
      <c r="A78" s="35"/>
      <c r="B78" s="11"/>
      <c r="C78" s="36"/>
      <c r="D78" s="36"/>
      <c r="E78" s="36"/>
      <c r="F78" s="11"/>
      <c r="G78" s="32"/>
      <c r="H78" s="11"/>
      <c r="I78" s="11"/>
      <c r="J78" s="11"/>
      <c r="K78" s="11"/>
      <c r="L78" s="11"/>
      <c r="M78" s="36"/>
      <c r="N78" s="36"/>
      <c r="O78" s="30"/>
      <c r="V78" s="32"/>
      <c r="CR78" s="34"/>
    </row>
    <row r="79" spans="1:96" x14ac:dyDescent="0.15">
      <c r="A79" s="35" t="s">
        <v>134</v>
      </c>
      <c r="B79" s="11">
        <f>AVERAGE(B15:B75)</f>
        <v>2703.5644557687306</v>
      </c>
      <c r="C79" s="11">
        <f t="shared" ref="C79:P79" si="8">AVERAGE(C15:C75)</f>
        <v>10692.937289371381</v>
      </c>
      <c r="D79" s="11">
        <f>AVERAGE(D15:D76)</f>
        <v>7785.1749235276811</v>
      </c>
      <c r="E79" s="11">
        <f t="shared" si="8"/>
        <v>16135.936705254191</v>
      </c>
      <c r="F79" s="11">
        <f t="shared" si="8"/>
        <v>4337.3333050717747</v>
      </c>
      <c r="G79" s="11">
        <f t="shared" si="8"/>
        <v>8267.0666694147003</v>
      </c>
      <c r="H79" s="11">
        <f>AVERAGE(H15:H76)</f>
        <v>8359.5958177804696</v>
      </c>
      <c r="I79" s="11">
        <f>AVERAGE(I15:I76)</f>
        <v>7158.1752450447002</v>
      </c>
      <c r="J79" s="11">
        <f t="shared" si="8"/>
        <v>5344.442545552809</v>
      </c>
      <c r="K79" s="11">
        <f t="shared" si="8"/>
        <v>1494.8064278677805</v>
      </c>
      <c r="L79" s="11">
        <f>AVERAGE(L15:L76)</f>
        <v>8974.8602830075688</v>
      </c>
      <c r="M79" s="11">
        <f t="shared" si="8"/>
        <v>1292.5555044461826</v>
      </c>
      <c r="N79" s="11">
        <f>AVERAGE(N15:N76)</f>
        <v>1856.1261916094493</v>
      </c>
      <c r="O79" s="11">
        <f t="shared" si="8"/>
        <v>1277.8630628273493</v>
      </c>
      <c r="P79" s="11">
        <f t="shared" si="8"/>
        <v>11650.654652577281</v>
      </c>
      <c r="V79" s="32"/>
      <c r="CR79" s="34"/>
    </row>
    <row r="80" spans="1:96" x14ac:dyDescent="0.15">
      <c r="A80" s="35"/>
      <c r="B80" s="11"/>
      <c r="C80" s="36"/>
      <c r="D80" s="36"/>
      <c r="E80" s="36"/>
      <c r="F80" s="11"/>
      <c r="G80" s="11"/>
      <c r="H80" s="11"/>
      <c r="I80" s="11"/>
      <c r="J80" s="11"/>
      <c r="K80" s="11"/>
      <c r="L80" s="11"/>
      <c r="M80" s="36"/>
      <c r="N80" s="36"/>
      <c r="O80" s="11"/>
      <c r="V80" s="32"/>
      <c r="CR80" s="34"/>
    </row>
    <row r="81" spans="1:96" x14ac:dyDescent="0.15">
      <c r="A81" s="55"/>
      <c r="B81" s="58"/>
      <c r="C81" s="58"/>
      <c r="D81" s="44"/>
      <c r="E81" s="58"/>
      <c r="F81" s="58"/>
      <c r="G81" s="11"/>
      <c r="H81" s="58"/>
      <c r="I81" s="58"/>
      <c r="J81" s="58"/>
      <c r="K81" s="58"/>
      <c r="L81" s="58"/>
      <c r="M81" s="44"/>
      <c r="N81" s="44"/>
      <c r="O81" s="11"/>
      <c r="CR81" s="34"/>
    </row>
    <row r="82" spans="1:96" x14ac:dyDescent="0.15">
      <c r="A82" s="40"/>
      <c r="B82" s="34"/>
      <c r="C82" s="34"/>
      <c r="D82" s="11"/>
      <c r="E82" s="34"/>
      <c r="F82" s="34"/>
      <c r="G82" s="11"/>
      <c r="H82" s="34"/>
      <c r="I82" s="34"/>
      <c r="J82" s="34"/>
      <c r="K82" s="34"/>
      <c r="L82" s="34"/>
      <c r="M82" s="11"/>
      <c r="N82" s="11"/>
      <c r="O82" s="34"/>
      <c r="CR82" s="34"/>
    </row>
    <row r="83" spans="1:96" x14ac:dyDescent="0.15">
      <c r="A83" s="40"/>
      <c r="B83" s="34"/>
      <c r="C83" s="34"/>
      <c r="D83" s="11"/>
      <c r="E83" s="34"/>
      <c r="F83" s="34"/>
      <c r="G83" s="34"/>
      <c r="H83" s="34"/>
      <c r="I83" s="34"/>
      <c r="J83" s="34"/>
      <c r="K83" s="34"/>
      <c r="L83" s="34"/>
      <c r="M83" s="11"/>
      <c r="N83" s="11"/>
      <c r="O83" s="34"/>
      <c r="CR83" s="34"/>
    </row>
    <row r="84" spans="1:96" x14ac:dyDescent="0.15">
      <c r="A84" s="40"/>
      <c r="B84" s="34"/>
      <c r="C84" s="34"/>
      <c r="D84" s="11"/>
      <c r="E84" s="34"/>
      <c r="F84" s="34"/>
      <c r="G84" s="34"/>
      <c r="H84" s="34"/>
      <c r="I84" s="34"/>
      <c r="J84" s="34"/>
      <c r="K84" s="34"/>
      <c r="L84" s="34"/>
      <c r="M84" s="11"/>
      <c r="N84" s="11"/>
      <c r="O84" s="34"/>
      <c r="P84" s="71" t="s">
        <v>132</v>
      </c>
      <c r="Q84" s="11">
        <f>AVERAGE(Q35:Q73)</f>
        <v>103.89702780165133</v>
      </c>
      <c r="R84" s="59">
        <f>AVERAGE(R35:R69)</f>
        <v>0.64054812862514465</v>
      </c>
      <c r="S84" s="32" t="s">
        <v>131</v>
      </c>
      <c r="T84" s="11">
        <f>PERCENTILE($S$15:$S$71,0.2)</f>
        <v>53.567854955595045</v>
      </c>
      <c r="U84" s="32"/>
    </row>
    <row r="85" spans="1:96" x14ac:dyDescent="0.15">
      <c r="A85" s="40"/>
      <c r="B85" s="34"/>
      <c r="C85" s="34"/>
      <c r="D85" s="11"/>
      <c r="E85" s="34"/>
      <c r="F85" s="34"/>
      <c r="G85" s="34"/>
      <c r="H85" s="34"/>
      <c r="I85" s="34"/>
      <c r="J85" s="34"/>
      <c r="K85" s="34"/>
      <c r="L85" s="34"/>
      <c r="M85" s="11"/>
      <c r="N85" s="11"/>
      <c r="O85" s="34"/>
      <c r="P85" s="71" t="s">
        <v>97</v>
      </c>
      <c r="Q85" s="11">
        <f>MEDIAN(Q15:Q74)</f>
        <v>82.603822726111673</v>
      </c>
      <c r="R85" s="59">
        <f>MEDIAN(R35:R69)</f>
        <v>0.65707316503857227</v>
      </c>
      <c r="S85" s="11">
        <f>MEDIAN(S15:S68)</f>
        <v>85.304597075309317</v>
      </c>
      <c r="T85" s="32"/>
      <c r="U85" s="59">
        <f>8/13</f>
        <v>0.61538461538461542</v>
      </c>
    </row>
    <row r="86" spans="1:96" x14ac:dyDescent="0.15">
      <c r="A86" s="40"/>
      <c r="B86" s="34"/>
      <c r="C86" s="34"/>
      <c r="D86" s="11"/>
      <c r="E86" s="34"/>
      <c r="F86" s="34"/>
      <c r="G86" s="34"/>
      <c r="H86" s="34"/>
      <c r="I86" s="34"/>
      <c r="J86" s="34"/>
      <c r="K86" s="34"/>
      <c r="L86" s="34"/>
      <c r="M86" s="11"/>
      <c r="N86" s="11"/>
      <c r="O86" s="34"/>
      <c r="P86" s="71" t="s">
        <v>79</v>
      </c>
      <c r="Q86" s="57">
        <f>MIN(S15:S74)</f>
        <v>7.3657075224124835</v>
      </c>
      <c r="R86" s="72">
        <f>MIN(R35:R69)</f>
        <v>0.43677532778210632</v>
      </c>
      <c r="S86" s="34">
        <f>MIN(S15:S71)</f>
        <v>7.3657075224124835</v>
      </c>
      <c r="T86" s="32"/>
      <c r="U86" s="32"/>
    </row>
    <row r="87" spans="1:96" x14ac:dyDescent="0.15">
      <c r="A87" s="40"/>
      <c r="B87" s="34"/>
      <c r="C87" s="34"/>
      <c r="D87" s="11"/>
      <c r="E87" s="34"/>
      <c r="F87" s="34"/>
      <c r="G87" s="34"/>
      <c r="H87" s="34"/>
      <c r="I87" s="34"/>
      <c r="J87" s="34"/>
      <c r="K87" s="34"/>
      <c r="L87" s="34"/>
      <c r="M87" s="11"/>
      <c r="N87" s="11"/>
      <c r="O87" s="34"/>
      <c r="P87" s="71" t="s">
        <v>80</v>
      </c>
      <c r="Q87" s="57">
        <f>MAX(S35:S74)</f>
        <v>245.99427279296586</v>
      </c>
      <c r="R87" s="72">
        <f>MAX(R35:R69)</f>
        <v>0.77807063005676569</v>
      </c>
      <c r="S87" s="34">
        <f>MAX(S15:S71)</f>
        <v>245.99427279296586</v>
      </c>
    </row>
    <row r="88" spans="1:96" x14ac:dyDescent="0.15">
      <c r="P88" s="71" t="s">
        <v>81</v>
      </c>
      <c r="Q88" s="57">
        <f>Q87/Q86</f>
        <v>33.397236048872543</v>
      </c>
      <c r="R88" s="72"/>
      <c r="S88" s="57">
        <f>S87/S86</f>
        <v>33.397236048872543</v>
      </c>
    </row>
    <row r="89" spans="1:96" x14ac:dyDescent="0.15">
      <c r="P89" s="34"/>
      <c r="Q89" s="11"/>
    </row>
    <row r="90" spans="1:96" x14ac:dyDescent="0.15">
      <c r="P90" s="34"/>
      <c r="Q90" s="11"/>
      <c r="S90" s="58">
        <f>MEDIAN(S15:S68)</f>
        <v>85.304597075309317</v>
      </c>
    </row>
    <row r="91" spans="1:96" x14ac:dyDescent="0.15">
      <c r="P91" s="34"/>
      <c r="Q91" s="11"/>
      <c r="S91" s="119">
        <f>MIN(S15:S68)</f>
        <v>7.3657075224124835</v>
      </c>
    </row>
    <row r="92" spans="1:96" x14ac:dyDescent="0.15">
      <c r="P92" s="34"/>
      <c r="Q92" s="11"/>
      <c r="S92" s="119">
        <f>MAX(S15:S68)</f>
        <v>245.99427279296586</v>
      </c>
      <c r="U92" s="47">
        <f>S91*S93</f>
        <v>245.99427279296586</v>
      </c>
    </row>
    <row r="93" spans="1:96" x14ac:dyDescent="0.15">
      <c r="P93" s="34"/>
      <c r="Q93" s="11"/>
      <c r="S93" s="47">
        <f>S92/S91</f>
        <v>33.397236048872543</v>
      </c>
    </row>
  </sheetData>
  <pageMargins left="0.75" right="0.75" top="1" bottom="1" header="0.5" footer="0.5"/>
  <pageSetup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CP76"/>
  <sheetViews>
    <sheetView topLeftCell="A34" zoomScale="85" zoomScaleNormal="85" workbookViewId="0">
      <selection activeCell="J83" sqref="J83"/>
    </sheetView>
  </sheetViews>
  <sheetFormatPr baseColWidth="10" defaultColWidth="8.83203125" defaultRowHeight="11" x14ac:dyDescent="0.15"/>
  <cols>
    <col min="1" max="1" width="8.83203125" style="47"/>
    <col min="2" max="2" width="24.83203125" style="47" customWidth="1"/>
    <col min="3" max="4" width="8.83203125" style="47" customWidth="1"/>
    <col min="5" max="5" width="8.83203125" style="30" customWidth="1"/>
    <col min="6" max="6" width="8.83203125" style="47" customWidth="1"/>
    <col min="7" max="7" width="8.83203125" style="48" customWidth="1"/>
    <col min="8" max="13" width="8.83203125" style="47" customWidth="1"/>
    <col min="14" max="15" width="8.83203125" style="30" customWidth="1"/>
    <col min="16" max="16" width="8.83203125" style="47" customWidth="1"/>
    <col min="17" max="17" width="9.1640625" style="47" customWidth="1"/>
    <col min="18" max="18" width="9.83203125" style="85" customWidth="1"/>
    <col min="19" max="16384" width="8.83203125" style="47"/>
  </cols>
  <sheetData>
    <row r="1" spans="2:94" ht="16" x14ac:dyDescent="0.2">
      <c r="B1" s="46" t="s">
        <v>90</v>
      </c>
    </row>
    <row r="2" spans="2:94" ht="13" x14ac:dyDescent="0.15">
      <c r="B2" s="49" t="s">
        <v>84</v>
      </c>
    </row>
    <row r="3" spans="2:94" ht="13" x14ac:dyDescent="0.15">
      <c r="B3" s="22" t="s">
        <v>88</v>
      </c>
    </row>
    <row r="4" spans="2:94" ht="13" x14ac:dyDescent="0.15">
      <c r="B4" s="22" t="s">
        <v>87</v>
      </c>
    </row>
    <row r="5" spans="2:94" ht="13" x14ac:dyDescent="0.15">
      <c r="B5" s="22"/>
      <c r="C5" s="67"/>
      <c r="D5" s="67"/>
      <c r="F5" s="67"/>
      <c r="G5" s="67"/>
      <c r="H5" s="67"/>
      <c r="K5" s="67"/>
      <c r="L5" s="67"/>
      <c r="M5" s="67"/>
      <c r="P5" s="67"/>
      <c r="Q5" s="67"/>
    </row>
    <row r="6" spans="2:94" x14ac:dyDescent="0.15">
      <c r="B6" s="50"/>
      <c r="E6" s="51"/>
      <c r="N6" s="51"/>
      <c r="O6" s="51"/>
    </row>
    <row r="7" spans="2:94" x14ac:dyDescent="0.15">
      <c r="B7" s="94" t="s">
        <v>0</v>
      </c>
      <c r="C7" s="95" t="s">
        <v>19</v>
      </c>
      <c r="D7" s="95" t="s">
        <v>19</v>
      </c>
      <c r="E7" s="95">
        <v>101</v>
      </c>
      <c r="F7" s="95" t="s">
        <v>19</v>
      </c>
      <c r="G7" s="95" t="s">
        <v>19</v>
      </c>
      <c r="H7" s="95" t="s">
        <v>19</v>
      </c>
      <c r="I7" s="96" t="s">
        <v>19</v>
      </c>
      <c r="J7" s="95" t="s">
        <v>19</v>
      </c>
      <c r="K7" s="95" t="s">
        <v>19</v>
      </c>
      <c r="L7" s="95">
        <v>101</v>
      </c>
      <c r="M7" s="95">
        <v>102</v>
      </c>
      <c r="N7" s="95">
        <v>105</v>
      </c>
      <c r="O7" s="95">
        <v>105</v>
      </c>
      <c r="P7" s="95" t="s">
        <v>39</v>
      </c>
      <c r="Q7" s="95" t="s">
        <v>39</v>
      </c>
      <c r="R7" s="97"/>
      <c r="S7" s="87"/>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row>
    <row r="8" spans="2:94" x14ac:dyDescent="0.15">
      <c r="B8" s="98" t="s">
        <v>44</v>
      </c>
      <c r="C8" s="99" t="s">
        <v>20</v>
      </c>
      <c r="D8" s="99" t="s">
        <v>20</v>
      </c>
      <c r="E8" s="99" t="s">
        <v>20</v>
      </c>
      <c r="F8" s="99" t="s">
        <v>20</v>
      </c>
      <c r="G8" s="99" t="s">
        <v>20</v>
      </c>
      <c r="H8" s="99" t="s">
        <v>20</v>
      </c>
      <c r="I8" s="100" t="s">
        <v>20</v>
      </c>
      <c r="J8" s="99" t="s">
        <v>20</v>
      </c>
      <c r="K8" s="99" t="s">
        <v>20</v>
      </c>
      <c r="L8" s="99" t="s">
        <v>20</v>
      </c>
      <c r="M8" s="99" t="s">
        <v>20</v>
      </c>
      <c r="N8" s="99" t="s">
        <v>38</v>
      </c>
      <c r="O8" s="99" t="s">
        <v>38</v>
      </c>
      <c r="P8" s="99" t="s">
        <v>38</v>
      </c>
      <c r="Q8" s="99" t="s">
        <v>38</v>
      </c>
      <c r="R8" s="101"/>
      <c r="S8" s="87"/>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row>
    <row r="9" spans="2:94" x14ac:dyDescent="0.15">
      <c r="B9" s="98" t="s">
        <v>1</v>
      </c>
      <c r="C9" s="98" t="s">
        <v>21</v>
      </c>
      <c r="D9" s="98" t="s">
        <v>21</v>
      </c>
      <c r="E9" s="98" t="s">
        <v>21</v>
      </c>
      <c r="F9" s="98" t="s">
        <v>21</v>
      </c>
      <c r="G9" s="98" t="s">
        <v>21</v>
      </c>
      <c r="H9" s="98" t="s">
        <v>21</v>
      </c>
      <c r="I9" s="100" t="s">
        <v>21</v>
      </c>
      <c r="J9" s="98" t="s">
        <v>21</v>
      </c>
      <c r="K9" s="98" t="s">
        <v>21</v>
      </c>
      <c r="L9" s="98" t="s">
        <v>21</v>
      </c>
      <c r="M9" s="98" t="s">
        <v>21</v>
      </c>
      <c r="N9" s="98" t="s">
        <v>21</v>
      </c>
      <c r="O9" s="98" t="s">
        <v>21</v>
      </c>
      <c r="P9" s="98" t="s">
        <v>21</v>
      </c>
      <c r="Q9" s="98" t="s">
        <v>21</v>
      </c>
      <c r="R9" s="101"/>
      <c r="S9" s="87"/>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row>
    <row r="10" spans="2:94" x14ac:dyDescent="0.15">
      <c r="B10" s="102" t="s">
        <v>46</v>
      </c>
      <c r="C10" s="99" t="s">
        <v>45</v>
      </c>
      <c r="D10" s="99" t="s">
        <v>45</v>
      </c>
      <c r="E10" s="99" t="s">
        <v>49</v>
      </c>
      <c r="F10" s="99" t="s">
        <v>45</v>
      </c>
      <c r="G10" s="99" t="s">
        <v>45</v>
      </c>
      <c r="H10" s="99" t="s">
        <v>45</v>
      </c>
      <c r="I10" s="100" t="s">
        <v>45</v>
      </c>
      <c r="J10" s="99" t="s">
        <v>45</v>
      </c>
      <c r="K10" s="99" t="s">
        <v>45</v>
      </c>
      <c r="L10" s="99" t="s">
        <v>105</v>
      </c>
      <c r="M10" s="99" t="s">
        <v>105</v>
      </c>
      <c r="N10" s="99" t="s">
        <v>45</v>
      </c>
      <c r="O10" s="99" t="s">
        <v>45</v>
      </c>
      <c r="P10" s="99" t="s">
        <v>45</v>
      </c>
      <c r="Q10" s="99" t="s">
        <v>45</v>
      </c>
      <c r="R10" s="111" t="s">
        <v>21</v>
      </c>
      <c r="S10" s="87"/>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row>
    <row r="11" spans="2:94" x14ac:dyDescent="0.15">
      <c r="B11" s="102" t="s">
        <v>47</v>
      </c>
      <c r="C11" s="99" t="s">
        <v>48</v>
      </c>
      <c r="D11" s="99" t="s">
        <v>48</v>
      </c>
      <c r="E11" s="99" t="s">
        <v>48</v>
      </c>
      <c r="F11" s="99" t="s">
        <v>48</v>
      </c>
      <c r="G11" s="99" t="s">
        <v>48</v>
      </c>
      <c r="H11" s="99" t="s">
        <v>48</v>
      </c>
      <c r="I11" s="100" t="s">
        <v>48</v>
      </c>
      <c r="J11" s="99" t="s">
        <v>48</v>
      </c>
      <c r="K11" s="99" t="s">
        <v>48</v>
      </c>
      <c r="L11" s="99" t="s">
        <v>48</v>
      </c>
      <c r="M11" s="99" t="s">
        <v>48</v>
      </c>
      <c r="N11" s="99" t="s">
        <v>48</v>
      </c>
      <c r="O11" s="99" t="s">
        <v>48</v>
      </c>
      <c r="P11" s="99" t="s">
        <v>48</v>
      </c>
      <c r="Q11" s="99" t="s">
        <v>48</v>
      </c>
      <c r="R11" s="111" t="s">
        <v>89</v>
      </c>
      <c r="S11" s="103"/>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row>
    <row r="12" spans="2:94" x14ac:dyDescent="0.15">
      <c r="B12" s="102" t="s">
        <v>2</v>
      </c>
      <c r="C12" s="99" t="s">
        <v>22</v>
      </c>
      <c r="D12" s="99" t="s">
        <v>24</v>
      </c>
      <c r="E12" s="99" t="s">
        <v>51</v>
      </c>
      <c r="F12" s="99" t="s">
        <v>26</v>
      </c>
      <c r="G12" s="99" t="s">
        <v>28</v>
      </c>
      <c r="H12" s="99" t="s">
        <v>30</v>
      </c>
      <c r="I12" s="99" t="s">
        <v>32</v>
      </c>
      <c r="J12" s="99" t="s">
        <v>34</v>
      </c>
      <c r="K12" s="99" t="s">
        <v>36</v>
      </c>
      <c r="L12" s="99" t="s">
        <v>108</v>
      </c>
      <c r="M12" s="99" t="s">
        <v>106</v>
      </c>
      <c r="N12" s="99" t="s">
        <v>75</v>
      </c>
      <c r="O12" s="99" t="s">
        <v>77</v>
      </c>
      <c r="P12" s="99" t="s">
        <v>40</v>
      </c>
      <c r="Q12" s="99" t="s">
        <v>42</v>
      </c>
      <c r="R12" s="111" t="s">
        <v>110</v>
      </c>
      <c r="S12" s="103"/>
      <c r="T12" s="8"/>
      <c r="U12" s="8"/>
      <c r="V12" s="8"/>
      <c r="W12" s="8"/>
      <c r="X12" s="40"/>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40"/>
      <c r="BB12" s="40"/>
      <c r="BC12" s="8"/>
      <c r="BD12" s="8"/>
      <c r="BE12" s="8"/>
      <c r="BF12" s="8"/>
      <c r="BG12" s="8"/>
      <c r="BH12" s="8"/>
      <c r="BI12" s="8"/>
      <c r="BJ12" s="8"/>
      <c r="BK12" s="8"/>
      <c r="BL12" s="8"/>
      <c r="BM12" s="8"/>
      <c r="BN12" s="8"/>
      <c r="BO12" s="8"/>
      <c r="BP12" s="8"/>
      <c r="BQ12" s="8"/>
      <c r="BR12" s="8"/>
      <c r="BS12" s="8"/>
      <c r="BT12" s="8"/>
      <c r="BU12" s="8"/>
      <c r="BV12" s="8"/>
      <c r="BW12" s="8"/>
      <c r="BX12" s="8"/>
      <c r="BY12" s="8"/>
      <c r="BZ12" s="40"/>
      <c r="CA12" s="8"/>
      <c r="CB12" s="8"/>
      <c r="CC12" s="8"/>
      <c r="CD12" s="8"/>
      <c r="CE12" s="8"/>
      <c r="CF12" s="8"/>
      <c r="CG12" s="8"/>
      <c r="CH12" s="8"/>
      <c r="CI12" s="8"/>
      <c r="CJ12" s="8"/>
      <c r="CK12" s="8"/>
      <c r="CL12" s="8"/>
      <c r="CM12" s="8"/>
      <c r="CN12" s="8"/>
      <c r="CO12" s="8"/>
      <c r="CP12" s="8"/>
    </row>
    <row r="13" spans="2:94" x14ac:dyDescent="0.15">
      <c r="B13" s="104" t="s">
        <v>3</v>
      </c>
      <c r="C13" s="105" t="s">
        <v>23</v>
      </c>
      <c r="D13" s="105" t="s">
        <v>25</v>
      </c>
      <c r="E13" s="105" t="s">
        <v>52</v>
      </c>
      <c r="F13" s="105" t="s">
        <v>27</v>
      </c>
      <c r="G13" s="105" t="s">
        <v>29</v>
      </c>
      <c r="H13" s="105" t="s">
        <v>31</v>
      </c>
      <c r="I13" s="105" t="s">
        <v>33</v>
      </c>
      <c r="J13" s="105" t="s">
        <v>35</v>
      </c>
      <c r="K13" s="105" t="s">
        <v>37</v>
      </c>
      <c r="L13" s="106" t="s">
        <v>109</v>
      </c>
      <c r="M13" s="106" t="s">
        <v>107</v>
      </c>
      <c r="N13" s="105" t="s">
        <v>76</v>
      </c>
      <c r="O13" s="105" t="s">
        <v>78</v>
      </c>
      <c r="P13" s="105" t="s">
        <v>41</v>
      </c>
      <c r="Q13" s="105" t="s">
        <v>43</v>
      </c>
      <c r="R13" s="112" t="s">
        <v>111</v>
      </c>
      <c r="S13" s="103"/>
      <c r="T13" s="8"/>
      <c r="U13" s="8"/>
      <c r="V13" s="8"/>
      <c r="W13" s="8"/>
      <c r="X13" s="40"/>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40"/>
      <c r="BB13" s="40"/>
      <c r="BC13" s="8"/>
      <c r="BD13" s="8"/>
      <c r="BE13" s="8"/>
      <c r="BF13" s="8"/>
      <c r="BG13" s="8"/>
      <c r="BH13" s="8"/>
      <c r="BI13" s="8"/>
      <c r="BJ13" s="8"/>
      <c r="BK13" s="8"/>
      <c r="BL13" s="8"/>
      <c r="BM13" s="8"/>
      <c r="BN13" s="8"/>
      <c r="BO13" s="8"/>
      <c r="BP13" s="8"/>
      <c r="BQ13" s="8"/>
      <c r="BR13" s="8"/>
      <c r="BS13" s="8"/>
      <c r="BT13" s="8"/>
      <c r="BU13" s="8"/>
      <c r="BV13" s="8"/>
      <c r="BW13" s="8"/>
      <c r="BX13" s="8"/>
      <c r="BY13" s="8"/>
      <c r="BZ13" s="40"/>
      <c r="CA13" s="8"/>
      <c r="CB13" s="8"/>
      <c r="CC13" s="8"/>
      <c r="CD13" s="8"/>
      <c r="CE13" s="8"/>
      <c r="CF13" s="8"/>
      <c r="CG13" s="8"/>
      <c r="CH13" s="8"/>
      <c r="CI13" s="8"/>
      <c r="CJ13" s="8"/>
      <c r="CK13" s="8"/>
      <c r="CL13" s="8"/>
      <c r="CM13" s="8"/>
      <c r="CN13" s="8"/>
      <c r="CO13" s="8"/>
      <c r="CP13" s="8"/>
    </row>
    <row r="14" spans="2:94" s="34" customFormat="1" x14ac:dyDescent="0.15">
      <c r="B14" s="107" t="s">
        <v>53</v>
      </c>
      <c r="C14" s="86">
        <v>800</v>
      </c>
      <c r="D14" s="86">
        <v>500</v>
      </c>
      <c r="E14" s="86"/>
      <c r="F14" s="86">
        <v>2500</v>
      </c>
      <c r="G14" s="86">
        <v>1500</v>
      </c>
      <c r="H14" s="108">
        <v>9452.1746254325571</v>
      </c>
      <c r="I14" s="86"/>
      <c r="J14" s="86"/>
      <c r="K14" s="108">
        <v>6097.6337674706556</v>
      </c>
      <c r="L14" s="86">
        <v>250</v>
      </c>
      <c r="M14" s="86"/>
      <c r="N14" s="86"/>
      <c r="O14" s="86"/>
      <c r="P14" s="86">
        <v>5000</v>
      </c>
      <c r="Q14" s="86">
        <v>45000</v>
      </c>
      <c r="R14" s="109">
        <v>106.51951294023024</v>
      </c>
      <c r="S14" s="87"/>
      <c r="T14" s="11"/>
      <c r="U14" s="11"/>
      <c r="V14" s="11"/>
      <c r="W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CA14" s="11"/>
      <c r="CB14" s="11"/>
      <c r="CC14" s="11"/>
      <c r="CD14" s="11"/>
      <c r="CE14" s="11"/>
      <c r="CF14" s="11"/>
      <c r="CG14" s="11"/>
      <c r="CH14" s="11"/>
      <c r="CI14" s="11"/>
      <c r="CJ14" s="11"/>
      <c r="CK14" s="11"/>
      <c r="CL14" s="11"/>
      <c r="CM14" s="11"/>
      <c r="CN14" s="11"/>
      <c r="CO14" s="11"/>
      <c r="CP14" s="11"/>
    </row>
    <row r="15" spans="2:94" s="34" customFormat="1" x14ac:dyDescent="0.15">
      <c r="B15" s="107" t="s">
        <v>54</v>
      </c>
      <c r="C15" s="86">
        <v>500</v>
      </c>
      <c r="D15" s="86">
        <v>700</v>
      </c>
      <c r="E15" s="86"/>
      <c r="F15" s="86">
        <v>500</v>
      </c>
      <c r="G15" s="86">
        <v>600</v>
      </c>
      <c r="H15" s="108">
        <v>9552.1992195984312</v>
      </c>
      <c r="I15" s="86"/>
      <c r="J15" s="86"/>
      <c r="K15" s="86">
        <v>5000</v>
      </c>
      <c r="L15" s="86">
        <v>3000</v>
      </c>
      <c r="M15" s="86"/>
      <c r="N15" s="86"/>
      <c r="O15" s="86"/>
      <c r="P15" s="86">
        <v>2000</v>
      </c>
      <c r="Q15" s="86">
        <v>50000</v>
      </c>
      <c r="R15" s="109">
        <v>107.64672138441323</v>
      </c>
      <c r="S15" s="87"/>
      <c r="T15" s="11"/>
      <c r="U15" s="11"/>
      <c r="V15" s="11"/>
      <c r="W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CA15" s="11"/>
      <c r="CB15" s="11"/>
      <c r="CC15" s="11"/>
      <c r="CD15" s="11"/>
      <c r="CE15" s="11"/>
      <c r="CF15" s="11"/>
      <c r="CG15" s="11"/>
      <c r="CH15" s="11"/>
      <c r="CI15" s="11"/>
      <c r="CJ15" s="11"/>
      <c r="CK15" s="11"/>
      <c r="CL15" s="11"/>
      <c r="CM15" s="11"/>
      <c r="CN15" s="11"/>
      <c r="CO15" s="11"/>
      <c r="CP15" s="11"/>
    </row>
    <row r="16" spans="2:94" s="34" customFormat="1" x14ac:dyDescent="0.15">
      <c r="B16" s="107" t="s">
        <v>55</v>
      </c>
      <c r="C16" s="108">
        <v>6550.745999507225</v>
      </c>
      <c r="D16" s="86">
        <v>41000</v>
      </c>
      <c r="E16" s="86"/>
      <c r="F16" s="108">
        <v>39783.594970138038</v>
      </c>
      <c r="G16" s="108">
        <v>10281.596971491153</v>
      </c>
      <c r="H16" s="86">
        <v>4800</v>
      </c>
      <c r="I16" s="86"/>
      <c r="J16" s="86"/>
      <c r="K16" s="108">
        <v>12464.90775736015</v>
      </c>
      <c r="L16" s="108">
        <v>3462.8379303364704</v>
      </c>
      <c r="M16" s="86"/>
      <c r="N16" s="86"/>
      <c r="O16" s="86"/>
      <c r="P16" s="86">
        <v>2000</v>
      </c>
      <c r="Q16" s="86">
        <v>25000</v>
      </c>
      <c r="R16" s="109">
        <v>217.74936865550728</v>
      </c>
      <c r="S16" s="87"/>
      <c r="T16" s="11"/>
      <c r="U16" s="11"/>
      <c r="V16" s="11"/>
      <c r="W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CA16" s="11"/>
      <c r="CB16" s="11"/>
      <c r="CC16" s="11"/>
      <c r="CD16" s="11"/>
      <c r="CE16" s="11"/>
      <c r="CF16" s="11"/>
      <c r="CG16" s="11"/>
      <c r="CH16" s="11"/>
      <c r="CI16" s="11"/>
      <c r="CJ16" s="11"/>
      <c r="CK16" s="11"/>
      <c r="CL16" s="11"/>
      <c r="CM16" s="11"/>
      <c r="CN16" s="11"/>
      <c r="CO16" s="11"/>
      <c r="CP16" s="11"/>
    </row>
    <row r="17" spans="2:94" s="34" customFormat="1" x14ac:dyDescent="0.15">
      <c r="B17" s="107" t="s">
        <v>56</v>
      </c>
      <c r="C17" s="86">
        <v>4800</v>
      </c>
      <c r="D17" s="86">
        <v>9600</v>
      </c>
      <c r="E17" s="86"/>
      <c r="F17" s="86">
        <v>9000</v>
      </c>
      <c r="G17" s="86">
        <v>10000</v>
      </c>
      <c r="H17" s="86">
        <v>30000</v>
      </c>
      <c r="I17" s="86"/>
      <c r="J17" s="86"/>
      <c r="K17" s="86">
        <v>3200</v>
      </c>
      <c r="L17" s="86">
        <v>1400</v>
      </c>
      <c r="M17" s="86"/>
      <c r="N17" s="86"/>
      <c r="O17" s="86"/>
      <c r="P17" s="86">
        <v>4500</v>
      </c>
      <c r="Q17" s="86">
        <v>20000</v>
      </c>
      <c r="R17" s="109">
        <v>138.58061181434599</v>
      </c>
      <c r="S17" s="87"/>
      <c r="T17" s="11"/>
      <c r="U17" s="11"/>
      <c r="V17" s="11"/>
      <c r="W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CA17" s="11"/>
      <c r="CB17" s="11"/>
      <c r="CC17" s="11"/>
      <c r="CD17" s="11"/>
      <c r="CE17" s="11"/>
      <c r="CF17" s="11"/>
      <c r="CG17" s="11"/>
      <c r="CH17" s="11"/>
      <c r="CI17" s="11"/>
      <c r="CJ17" s="11"/>
      <c r="CK17" s="11"/>
      <c r="CL17" s="11"/>
      <c r="CM17" s="11"/>
      <c r="CN17" s="11"/>
      <c r="CO17" s="11"/>
      <c r="CP17" s="11"/>
    </row>
    <row r="18" spans="2:94" s="34" customFormat="1" x14ac:dyDescent="0.15">
      <c r="B18" s="107" t="s">
        <v>57</v>
      </c>
      <c r="C18" s="86">
        <v>15900</v>
      </c>
      <c r="D18" s="86">
        <v>1500</v>
      </c>
      <c r="E18" s="86"/>
      <c r="F18" s="86">
        <v>27000</v>
      </c>
      <c r="G18" s="86">
        <v>5000</v>
      </c>
      <c r="H18" s="86">
        <v>8000</v>
      </c>
      <c r="I18" s="86"/>
      <c r="J18" s="86"/>
      <c r="K18" s="86">
        <v>7500</v>
      </c>
      <c r="L18" s="86">
        <v>10000</v>
      </c>
      <c r="M18" s="86"/>
      <c r="N18" s="86"/>
      <c r="O18" s="86"/>
      <c r="P18" s="86">
        <v>2000</v>
      </c>
      <c r="Q18" s="86">
        <v>10000</v>
      </c>
      <c r="R18" s="109">
        <v>130.19086666666666</v>
      </c>
      <c r="S18" s="87"/>
      <c r="T18" s="11"/>
      <c r="U18" s="11"/>
      <c r="V18" s="11"/>
      <c r="W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CA18" s="11"/>
      <c r="CB18" s="11"/>
      <c r="CC18" s="11"/>
      <c r="CD18" s="11"/>
      <c r="CE18" s="11"/>
      <c r="CF18" s="11"/>
      <c r="CG18" s="11"/>
      <c r="CH18" s="11"/>
      <c r="CI18" s="11"/>
      <c r="CJ18" s="11"/>
      <c r="CK18" s="11"/>
      <c r="CL18" s="11"/>
      <c r="CM18" s="11"/>
      <c r="CN18" s="11"/>
      <c r="CO18" s="11"/>
      <c r="CP18" s="11"/>
    </row>
    <row r="19" spans="2:94" s="34" customFormat="1" x14ac:dyDescent="0.15">
      <c r="B19" s="107" t="s">
        <v>58</v>
      </c>
      <c r="C19" s="86">
        <v>2000</v>
      </c>
      <c r="D19" s="86">
        <v>5000</v>
      </c>
      <c r="E19" s="86"/>
      <c r="F19" s="86">
        <v>7000</v>
      </c>
      <c r="G19" s="86">
        <v>2900</v>
      </c>
      <c r="H19" s="86">
        <v>2000</v>
      </c>
      <c r="I19" s="86"/>
      <c r="J19" s="86"/>
      <c r="K19" s="86">
        <v>250</v>
      </c>
      <c r="L19" s="86">
        <v>700</v>
      </c>
      <c r="M19" s="86"/>
      <c r="N19" s="86"/>
      <c r="O19" s="86"/>
      <c r="P19" s="86">
        <v>700</v>
      </c>
      <c r="Q19" s="86">
        <v>17200</v>
      </c>
      <c r="R19" s="109">
        <v>56.555871308016869</v>
      </c>
      <c r="S19" s="87"/>
      <c r="T19" s="11"/>
      <c r="U19" s="11"/>
      <c r="V19" s="11"/>
      <c r="W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CA19" s="11"/>
      <c r="CB19" s="11"/>
      <c r="CC19" s="11"/>
      <c r="CD19" s="11"/>
      <c r="CE19" s="11"/>
      <c r="CF19" s="11"/>
      <c r="CG19" s="11"/>
      <c r="CH19" s="11"/>
      <c r="CI19" s="11"/>
      <c r="CJ19" s="11"/>
      <c r="CK19" s="11"/>
      <c r="CL19" s="11"/>
      <c r="CM19" s="11"/>
      <c r="CN19" s="11"/>
      <c r="CO19" s="11"/>
      <c r="CP19" s="11"/>
    </row>
    <row r="20" spans="2:94" s="34" customFormat="1" x14ac:dyDescent="0.15">
      <c r="B20" s="107" t="s">
        <v>59</v>
      </c>
      <c r="C20" s="86">
        <v>2000</v>
      </c>
      <c r="D20" s="86">
        <v>6000</v>
      </c>
      <c r="E20" s="86"/>
      <c r="F20" s="86">
        <v>5500</v>
      </c>
      <c r="G20" s="86">
        <v>2000</v>
      </c>
      <c r="H20" s="86">
        <v>1500</v>
      </c>
      <c r="I20" s="86"/>
      <c r="J20" s="86"/>
      <c r="K20" s="108">
        <v>2371.361104181563</v>
      </c>
      <c r="L20" s="86">
        <v>2000</v>
      </c>
      <c r="M20" s="86"/>
      <c r="N20" s="86"/>
      <c r="O20" s="86"/>
      <c r="P20" s="108">
        <v>598.78945735956108</v>
      </c>
      <c r="Q20" s="108">
        <v>5680.4638514405542</v>
      </c>
      <c r="R20" s="109">
        <v>41.42528716101161</v>
      </c>
      <c r="S20" s="87"/>
      <c r="T20" s="11"/>
      <c r="U20" s="11"/>
      <c r="V20" s="11"/>
      <c r="W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CA20" s="11"/>
      <c r="CB20" s="11"/>
      <c r="CC20" s="11"/>
      <c r="CD20" s="11"/>
      <c r="CE20" s="11"/>
      <c r="CF20" s="11"/>
      <c r="CG20" s="11"/>
      <c r="CH20" s="11"/>
      <c r="CI20" s="11"/>
      <c r="CJ20" s="11"/>
      <c r="CK20" s="11"/>
      <c r="CL20" s="11"/>
      <c r="CM20" s="11"/>
      <c r="CN20" s="11"/>
      <c r="CO20" s="11"/>
      <c r="CP20" s="11"/>
    </row>
    <row r="21" spans="2:94" s="34" customFormat="1" x14ac:dyDescent="0.15">
      <c r="B21" s="107" t="s">
        <v>60</v>
      </c>
      <c r="C21" s="108">
        <v>1956.5266097276842</v>
      </c>
      <c r="D21" s="108">
        <v>6114.1746516541434</v>
      </c>
      <c r="E21" s="86"/>
      <c r="F21" s="108">
        <v>11882.259245480021</v>
      </c>
      <c r="G21" s="86">
        <v>300</v>
      </c>
      <c r="H21" s="86">
        <v>2400</v>
      </c>
      <c r="I21" s="86"/>
      <c r="J21" s="86"/>
      <c r="K21" s="108">
        <v>3722.9231184786022</v>
      </c>
      <c r="L21" s="108">
        <v>1034.2538940119068</v>
      </c>
      <c r="M21" s="86"/>
      <c r="N21" s="86"/>
      <c r="O21" s="86"/>
      <c r="P21" s="86">
        <v>1000</v>
      </c>
      <c r="Q21" s="86">
        <v>15000</v>
      </c>
      <c r="R21" s="109">
        <v>65.03571260947831</v>
      </c>
      <c r="S21" s="87"/>
      <c r="T21" s="11"/>
      <c r="U21" s="11"/>
      <c r="V21" s="11"/>
      <c r="W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CA21" s="11"/>
      <c r="CB21" s="11"/>
      <c r="CC21" s="11"/>
      <c r="CD21" s="11"/>
      <c r="CE21" s="11"/>
      <c r="CF21" s="11"/>
      <c r="CG21" s="11"/>
      <c r="CH21" s="11"/>
      <c r="CI21" s="11"/>
      <c r="CJ21" s="11"/>
      <c r="CK21" s="11"/>
      <c r="CL21" s="11"/>
      <c r="CM21" s="11"/>
      <c r="CN21" s="11"/>
      <c r="CO21" s="11"/>
      <c r="CP21" s="11"/>
    </row>
    <row r="22" spans="2:94" s="34" customFormat="1" x14ac:dyDescent="0.15">
      <c r="B22" s="107" t="s">
        <v>61</v>
      </c>
      <c r="C22" s="86">
        <v>14000</v>
      </c>
      <c r="D22" s="86">
        <v>4000</v>
      </c>
      <c r="E22" s="86"/>
      <c r="F22" s="108">
        <v>12529.732127484243</v>
      </c>
      <c r="G22" s="108">
        <v>3238.1602515026689</v>
      </c>
      <c r="H22" s="86">
        <v>3000</v>
      </c>
      <c r="I22" s="86"/>
      <c r="J22" s="86"/>
      <c r="K22" s="108">
        <v>3925.7878859346351</v>
      </c>
      <c r="L22" s="108">
        <v>1090.6111350750698</v>
      </c>
      <c r="M22" s="86"/>
      <c r="N22" s="86"/>
      <c r="O22" s="86"/>
      <c r="P22" s="108">
        <v>991.29584008413087</v>
      </c>
      <c r="Q22" s="86">
        <v>3000</v>
      </c>
      <c r="R22" s="109">
        <v>68.579555523149835</v>
      </c>
      <c r="S22" s="87"/>
      <c r="T22" s="11"/>
      <c r="U22" s="11"/>
      <c r="V22" s="11"/>
      <c r="W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CA22" s="11"/>
      <c r="CB22" s="11"/>
      <c r="CC22" s="11"/>
      <c r="CD22" s="11"/>
      <c r="CE22" s="11"/>
      <c r="CF22" s="11"/>
      <c r="CG22" s="11"/>
      <c r="CH22" s="11"/>
      <c r="CI22" s="11"/>
      <c r="CJ22" s="11"/>
      <c r="CK22" s="11"/>
      <c r="CL22" s="11"/>
      <c r="CM22" s="11"/>
      <c r="CN22" s="11"/>
      <c r="CO22" s="11"/>
      <c r="CP22" s="11"/>
    </row>
    <row r="23" spans="2:94" s="34" customFormat="1" x14ac:dyDescent="0.15">
      <c r="B23" s="107" t="s">
        <v>62</v>
      </c>
      <c r="C23" s="86">
        <v>800</v>
      </c>
      <c r="D23" s="86">
        <v>1200</v>
      </c>
      <c r="E23" s="86"/>
      <c r="F23" s="86">
        <v>1200</v>
      </c>
      <c r="G23" s="86">
        <v>700</v>
      </c>
      <c r="H23" s="86">
        <v>300</v>
      </c>
      <c r="I23" s="86"/>
      <c r="J23" s="86"/>
      <c r="K23" s="86">
        <v>25</v>
      </c>
      <c r="L23" s="86">
        <v>410</v>
      </c>
      <c r="M23" s="86"/>
      <c r="N23" s="86"/>
      <c r="O23" s="86"/>
      <c r="P23" s="108">
        <v>104.80875449999071</v>
      </c>
      <c r="Q23" s="86">
        <v>100</v>
      </c>
      <c r="R23" s="109">
        <v>7.2508503596003946</v>
      </c>
      <c r="S23" s="87"/>
      <c r="T23" s="11"/>
      <c r="U23" s="11"/>
      <c r="V23" s="11"/>
      <c r="W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CA23" s="11"/>
      <c r="CB23" s="11"/>
      <c r="CC23" s="11"/>
      <c r="CD23" s="11"/>
      <c r="CE23" s="11"/>
      <c r="CF23" s="11"/>
      <c r="CG23" s="11"/>
      <c r="CH23" s="11"/>
      <c r="CI23" s="11"/>
      <c r="CJ23" s="11"/>
      <c r="CK23" s="11"/>
      <c r="CL23" s="11"/>
      <c r="CM23" s="11"/>
      <c r="CN23" s="11"/>
      <c r="CO23" s="11"/>
      <c r="CP23" s="11"/>
    </row>
    <row r="24" spans="2:94" s="34" customFormat="1" x14ac:dyDescent="0.15">
      <c r="B24" s="107" t="s">
        <v>63</v>
      </c>
      <c r="C24" s="86">
        <v>200</v>
      </c>
      <c r="D24" s="86">
        <v>1200</v>
      </c>
      <c r="E24" s="86"/>
      <c r="F24" s="86">
        <v>15000</v>
      </c>
      <c r="G24" s="86">
        <v>10000</v>
      </c>
      <c r="H24" s="86">
        <v>500</v>
      </c>
      <c r="I24" s="86"/>
      <c r="J24" s="86"/>
      <c r="K24" s="86">
        <v>3000</v>
      </c>
      <c r="L24" s="86">
        <v>3000</v>
      </c>
      <c r="M24" s="86"/>
      <c r="N24" s="86"/>
      <c r="O24" s="86"/>
      <c r="P24" s="108">
        <v>734.87870103470891</v>
      </c>
      <c r="Q24" s="86">
        <v>300</v>
      </c>
      <c r="R24" s="109">
        <v>50.840175699837921</v>
      </c>
      <c r="S24" s="87"/>
      <c r="T24" s="11"/>
      <c r="U24" s="11"/>
      <c r="V24" s="11"/>
      <c r="W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CA24" s="11"/>
      <c r="CB24" s="11"/>
      <c r="CC24" s="11"/>
      <c r="CD24" s="11"/>
      <c r="CE24" s="11"/>
      <c r="CF24" s="11"/>
      <c r="CG24" s="11"/>
      <c r="CH24" s="11"/>
      <c r="CI24" s="11"/>
      <c r="CJ24" s="11"/>
      <c r="CK24" s="11"/>
      <c r="CL24" s="11"/>
      <c r="CM24" s="11"/>
      <c r="CN24" s="11"/>
      <c r="CO24" s="11"/>
      <c r="CP24" s="11"/>
    </row>
    <row r="25" spans="2:94" s="34" customFormat="1" x14ac:dyDescent="0.15">
      <c r="B25" s="107" t="s">
        <v>64</v>
      </c>
      <c r="C25" s="86">
        <v>600</v>
      </c>
      <c r="D25" s="86">
        <v>1200</v>
      </c>
      <c r="E25" s="86"/>
      <c r="F25" s="86">
        <v>400</v>
      </c>
      <c r="G25" s="86">
        <v>500</v>
      </c>
      <c r="H25" s="108">
        <v>1155.812320024821</v>
      </c>
      <c r="I25" s="86"/>
      <c r="J25" s="86"/>
      <c r="K25" s="86">
        <v>2000</v>
      </c>
      <c r="L25" s="86">
        <v>650</v>
      </c>
      <c r="M25" s="86"/>
      <c r="N25" s="86"/>
      <c r="O25" s="86"/>
      <c r="P25" s="108">
        <v>188.27531051158758</v>
      </c>
      <c r="Q25" s="86">
        <v>2000</v>
      </c>
      <c r="R25" s="109">
        <v>13.025210627105654</v>
      </c>
      <c r="S25" s="87"/>
      <c r="T25" s="11"/>
      <c r="U25" s="11"/>
      <c r="V25" s="11"/>
      <c r="W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CA25" s="11"/>
      <c r="CB25" s="11"/>
      <c r="CC25" s="11"/>
      <c r="CD25" s="11"/>
      <c r="CE25" s="11"/>
      <c r="CF25" s="11"/>
      <c r="CG25" s="11"/>
      <c r="CH25" s="11"/>
      <c r="CI25" s="11"/>
      <c r="CJ25" s="11"/>
      <c r="CK25" s="11"/>
      <c r="CL25" s="11"/>
      <c r="CM25" s="11"/>
      <c r="CN25" s="11"/>
      <c r="CO25" s="11"/>
      <c r="CP25" s="11"/>
    </row>
    <row r="26" spans="2:94" s="34" customFormat="1" x14ac:dyDescent="0.15">
      <c r="B26" s="107" t="s">
        <v>65</v>
      </c>
      <c r="C26" s="86">
        <v>5200</v>
      </c>
      <c r="D26" s="86">
        <v>3000</v>
      </c>
      <c r="E26" s="86"/>
      <c r="F26" s="86">
        <v>10000</v>
      </c>
      <c r="G26" s="86">
        <v>2000</v>
      </c>
      <c r="H26" s="108">
        <v>5079.2840730334656</v>
      </c>
      <c r="I26" s="86"/>
      <c r="J26" s="86"/>
      <c r="K26" s="86">
        <v>7200</v>
      </c>
      <c r="L26" s="86">
        <v>4600</v>
      </c>
      <c r="M26" s="86"/>
      <c r="N26" s="86"/>
      <c r="O26" s="86"/>
      <c r="P26" s="108">
        <v>827.38673871068022</v>
      </c>
      <c r="Q26" s="86">
        <v>300</v>
      </c>
      <c r="R26" s="109">
        <v>57.240041259252088</v>
      </c>
      <c r="S26" s="87"/>
      <c r="T26" s="11"/>
      <c r="U26" s="11"/>
      <c r="V26" s="11"/>
      <c r="W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CA26" s="11"/>
      <c r="CB26" s="11"/>
      <c r="CC26" s="11"/>
      <c r="CD26" s="11"/>
      <c r="CE26" s="11"/>
      <c r="CF26" s="11"/>
      <c r="CG26" s="11"/>
      <c r="CH26" s="11"/>
      <c r="CI26" s="11"/>
      <c r="CJ26" s="11"/>
      <c r="CK26" s="11"/>
      <c r="CL26" s="11"/>
      <c r="CM26" s="11"/>
      <c r="CN26" s="11"/>
      <c r="CO26" s="11"/>
      <c r="CP26" s="11"/>
    </row>
    <row r="27" spans="2:94" s="34" customFormat="1" x14ac:dyDescent="0.15">
      <c r="B27" s="107" t="s">
        <v>66</v>
      </c>
      <c r="C27" s="86">
        <v>6000</v>
      </c>
      <c r="D27" s="86">
        <v>5350</v>
      </c>
      <c r="E27" s="86"/>
      <c r="F27" s="86">
        <v>5680</v>
      </c>
      <c r="G27" s="86">
        <v>3500</v>
      </c>
      <c r="H27" s="86">
        <v>2850</v>
      </c>
      <c r="I27" s="86"/>
      <c r="J27" s="86"/>
      <c r="K27" s="86">
        <v>2700</v>
      </c>
      <c r="L27" s="86">
        <v>1975</v>
      </c>
      <c r="M27" s="86"/>
      <c r="N27" s="86"/>
      <c r="O27" s="86"/>
      <c r="P27" s="108">
        <v>702.89376961903781</v>
      </c>
      <c r="Q27" s="86">
        <v>3700</v>
      </c>
      <c r="R27" s="109">
        <v>48.627402992420045</v>
      </c>
      <c r="S27" s="87"/>
      <c r="T27" s="11"/>
      <c r="U27" s="11"/>
      <c r="V27" s="11"/>
      <c r="W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CA27" s="11"/>
      <c r="CB27" s="11"/>
      <c r="CC27" s="11"/>
      <c r="CD27" s="11"/>
      <c r="CE27" s="11"/>
      <c r="CF27" s="11"/>
      <c r="CG27" s="11"/>
      <c r="CH27" s="11"/>
      <c r="CI27" s="11"/>
      <c r="CJ27" s="11"/>
      <c r="CK27" s="11"/>
      <c r="CL27" s="11"/>
      <c r="CM27" s="11"/>
      <c r="CN27" s="11"/>
      <c r="CO27" s="11"/>
      <c r="CP27" s="11"/>
    </row>
    <row r="28" spans="2:94" s="34" customFormat="1" x14ac:dyDescent="0.15">
      <c r="B28" s="107" t="s">
        <v>67</v>
      </c>
      <c r="C28" s="86">
        <v>3100</v>
      </c>
      <c r="D28" s="86">
        <v>7000</v>
      </c>
      <c r="E28" s="86"/>
      <c r="F28" s="86">
        <v>8750</v>
      </c>
      <c r="G28" s="86">
        <v>500</v>
      </c>
      <c r="H28" s="86">
        <v>3000</v>
      </c>
      <c r="I28" s="86"/>
      <c r="J28" s="86"/>
      <c r="K28" s="108">
        <v>4540.2400157593793</v>
      </c>
      <c r="L28" s="86">
        <v>1200</v>
      </c>
      <c r="M28" s="86"/>
      <c r="N28" s="86"/>
      <c r="O28" s="86"/>
      <c r="P28" s="86">
        <v>13800</v>
      </c>
      <c r="Q28" s="86">
        <v>11050</v>
      </c>
      <c r="R28" s="109">
        <v>79.31341460521358</v>
      </c>
      <c r="S28" s="87"/>
      <c r="T28" s="11"/>
      <c r="U28" s="11"/>
      <c r="V28" s="11"/>
      <c r="W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CA28" s="11"/>
      <c r="CB28" s="11"/>
      <c r="CC28" s="11"/>
      <c r="CD28" s="11"/>
      <c r="CE28" s="11"/>
      <c r="CF28" s="11"/>
      <c r="CG28" s="11"/>
      <c r="CH28" s="11"/>
      <c r="CI28" s="11"/>
      <c r="CJ28" s="11"/>
      <c r="CK28" s="11"/>
      <c r="CL28" s="11"/>
      <c r="CM28" s="11"/>
      <c r="CN28" s="11"/>
      <c r="CO28" s="11"/>
      <c r="CP28" s="11"/>
    </row>
    <row r="29" spans="2:94" s="34" customFormat="1" x14ac:dyDescent="0.15">
      <c r="B29" s="107" t="s">
        <v>68</v>
      </c>
      <c r="C29" s="108">
        <v>605.31406627439696</v>
      </c>
      <c r="D29" s="86">
        <v>400</v>
      </c>
      <c r="E29" s="86"/>
      <c r="F29" s="86">
        <v>550</v>
      </c>
      <c r="G29" s="86">
        <v>100</v>
      </c>
      <c r="H29" s="86">
        <v>5575</v>
      </c>
      <c r="I29" s="86"/>
      <c r="J29" s="86"/>
      <c r="K29" s="86">
        <v>600</v>
      </c>
      <c r="L29" s="86">
        <v>600</v>
      </c>
      <c r="M29" s="86"/>
      <c r="N29" s="86"/>
      <c r="O29" s="86"/>
      <c r="P29" s="86">
        <v>1400</v>
      </c>
      <c r="Q29" s="86">
        <v>3600</v>
      </c>
      <c r="R29" s="109">
        <v>20.120877190952676</v>
      </c>
      <c r="S29" s="87"/>
      <c r="T29" s="11"/>
      <c r="U29" s="11"/>
      <c r="V29" s="11"/>
      <c r="W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CA29" s="11"/>
      <c r="CB29" s="11"/>
      <c r="CC29" s="11"/>
      <c r="CD29" s="11"/>
      <c r="CE29" s="11"/>
      <c r="CF29" s="11"/>
      <c r="CG29" s="11"/>
      <c r="CH29" s="11"/>
      <c r="CI29" s="11"/>
      <c r="CJ29" s="11"/>
      <c r="CK29" s="11"/>
      <c r="CL29" s="11"/>
      <c r="CM29" s="11"/>
      <c r="CN29" s="11"/>
      <c r="CO29" s="11"/>
      <c r="CP29" s="11"/>
    </row>
    <row r="30" spans="2:94" s="34" customFormat="1" x14ac:dyDescent="0.15">
      <c r="B30" s="107" t="s">
        <v>69</v>
      </c>
      <c r="C30" s="86">
        <v>540</v>
      </c>
      <c r="D30" s="86">
        <v>900</v>
      </c>
      <c r="E30" s="86"/>
      <c r="F30" s="86">
        <v>7600</v>
      </c>
      <c r="G30" s="86">
        <v>400</v>
      </c>
      <c r="H30" s="86">
        <v>8000</v>
      </c>
      <c r="I30" s="86"/>
      <c r="J30" s="86"/>
      <c r="K30" s="86">
        <v>7600</v>
      </c>
      <c r="L30" s="86">
        <v>500</v>
      </c>
      <c r="M30" s="86"/>
      <c r="N30" s="86"/>
      <c r="O30" s="86"/>
      <c r="P30" s="86">
        <v>1020</v>
      </c>
      <c r="Q30" s="86">
        <v>8000</v>
      </c>
      <c r="R30" s="109">
        <v>51.776712911392401</v>
      </c>
      <c r="S30" s="87"/>
      <c r="T30" s="11"/>
      <c r="U30" s="11"/>
      <c r="V30" s="11"/>
      <c r="W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CA30" s="11"/>
      <c r="CB30" s="11"/>
      <c r="CC30" s="11"/>
      <c r="CD30" s="11"/>
      <c r="CE30" s="11"/>
      <c r="CF30" s="11"/>
      <c r="CG30" s="11"/>
      <c r="CH30" s="11"/>
      <c r="CI30" s="11"/>
      <c r="CJ30" s="11"/>
      <c r="CK30" s="11"/>
      <c r="CL30" s="11"/>
      <c r="CM30" s="11"/>
      <c r="CN30" s="11"/>
      <c r="CO30" s="11"/>
      <c r="CP30" s="11"/>
    </row>
    <row r="31" spans="2:94" s="34" customFormat="1" x14ac:dyDescent="0.15">
      <c r="B31" s="107" t="s">
        <v>70</v>
      </c>
      <c r="C31" s="86">
        <v>1500</v>
      </c>
      <c r="D31" s="86">
        <v>12025</v>
      </c>
      <c r="E31" s="86"/>
      <c r="F31" s="86">
        <v>14500</v>
      </c>
      <c r="G31" s="86">
        <v>1507</v>
      </c>
      <c r="H31" s="86">
        <v>4520</v>
      </c>
      <c r="I31" s="86"/>
      <c r="J31" s="86"/>
      <c r="K31" s="86">
        <v>3000</v>
      </c>
      <c r="L31" s="86">
        <v>3500</v>
      </c>
      <c r="M31" s="86"/>
      <c r="N31" s="87"/>
      <c r="O31" s="87"/>
      <c r="P31" s="86">
        <v>3100</v>
      </c>
      <c r="Q31" s="86">
        <v>5000</v>
      </c>
      <c r="R31" s="109">
        <v>72.888907308016869</v>
      </c>
      <c r="S31" s="87"/>
      <c r="T31" s="11"/>
      <c r="U31" s="11"/>
      <c r="V31" s="11"/>
      <c r="W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CA31" s="11"/>
      <c r="CB31" s="11"/>
      <c r="CC31" s="11"/>
      <c r="CD31" s="11"/>
      <c r="CE31" s="11"/>
      <c r="CF31" s="11"/>
      <c r="CG31" s="11"/>
      <c r="CH31" s="11"/>
      <c r="CI31" s="11"/>
      <c r="CJ31" s="11"/>
      <c r="CK31" s="11"/>
      <c r="CL31" s="11"/>
      <c r="CM31" s="11"/>
      <c r="CN31" s="11"/>
      <c r="CO31" s="11"/>
      <c r="CP31" s="11"/>
    </row>
    <row r="32" spans="2:94" s="34" customFormat="1" x14ac:dyDescent="0.15">
      <c r="B32" s="107" t="s">
        <v>71</v>
      </c>
      <c r="C32" s="86">
        <v>7700</v>
      </c>
      <c r="D32" s="86">
        <v>5300</v>
      </c>
      <c r="E32" s="86"/>
      <c r="F32" s="86">
        <v>13500</v>
      </c>
      <c r="G32" s="86">
        <v>200</v>
      </c>
      <c r="H32" s="86">
        <v>5600</v>
      </c>
      <c r="I32" s="86"/>
      <c r="J32" s="86"/>
      <c r="K32" s="86">
        <v>2800</v>
      </c>
      <c r="L32" s="86">
        <v>1400</v>
      </c>
      <c r="M32" s="86"/>
      <c r="N32" s="86"/>
      <c r="O32" s="86"/>
      <c r="P32" s="86">
        <v>750</v>
      </c>
      <c r="Q32" s="86">
        <v>8500</v>
      </c>
      <c r="R32" s="109">
        <v>68.541221518987328</v>
      </c>
      <c r="S32" s="87"/>
      <c r="T32" s="11"/>
      <c r="U32" s="11"/>
      <c r="V32" s="11"/>
      <c r="W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C32" s="11"/>
      <c r="BD32" s="11"/>
      <c r="BE32" s="11"/>
      <c r="BF32" s="11"/>
      <c r="BG32" s="11"/>
      <c r="BH32" s="11"/>
      <c r="BI32" s="11"/>
      <c r="BJ32" s="11"/>
      <c r="BK32" s="11"/>
      <c r="BL32" s="11"/>
      <c r="BM32" s="11"/>
      <c r="BN32" s="11"/>
      <c r="BO32" s="11"/>
      <c r="BP32" s="11"/>
      <c r="BQ32" s="11"/>
      <c r="BR32" s="11"/>
      <c r="BS32" s="11"/>
      <c r="BT32" s="11"/>
      <c r="BU32" s="11"/>
      <c r="BV32" s="11"/>
      <c r="BW32" s="11"/>
      <c r="BX32" s="11"/>
      <c r="BY32" s="11"/>
      <c r="CA32" s="11"/>
      <c r="CB32" s="11"/>
      <c r="CC32" s="11"/>
      <c r="CD32" s="11"/>
      <c r="CE32" s="11"/>
      <c r="CF32" s="11"/>
      <c r="CG32" s="11"/>
      <c r="CH32" s="11"/>
      <c r="CI32" s="11"/>
      <c r="CJ32" s="11"/>
      <c r="CK32" s="11"/>
      <c r="CL32" s="11"/>
      <c r="CM32" s="11"/>
      <c r="CN32" s="11"/>
      <c r="CO32" s="11"/>
      <c r="CP32" s="11"/>
    </row>
    <row r="33" spans="2:94" s="34" customFormat="1" x14ac:dyDescent="0.15">
      <c r="B33" s="107" t="s">
        <v>72</v>
      </c>
      <c r="C33" s="86">
        <v>1200</v>
      </c>
      <c r="D33" s="86">
        <v>6500</v>
      </c>
      <c r="E33" s="86"/>
      <c r="F33" s="86">
        <v>5300</v>
      </c>
      <c r="G33" s="108">
        <v>5757.0268000877804</v>
      </c>
      <c r="H33" s="86">
        <v>10326</v>
      </c>
      <c r="I33" s="86"/>
      <c r="J33" s="86"/>
      <c r="K33" s="86">
        <v>2450</v>
      </c>
      <c r="L33" s="86">
        <v>250</v>
      </c>
      <c r="M33" s="86"/>
      <c r="N33" s="86"/>
      <c r="O33" s="86"/>
      <c r="P33" s="86">
        <v>4600</v>
      </c>
      <c r="Q33" s="86">
        <v>45000</v>
      </c>
      <c r="R33" s="109">
        <v>121.92550967848088</v>
      </c>
      <c r="S33" s="87"/>
      <c r="T33" s="11"/>
      <c r="U33" s="11"/>
      <c r="V33" s="11"/>
      <c r="W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CA33" s="11"/>
      <c r="CB33" s="11"/>
      <c r="CC33" s="11"/>
      <c r="CD33" s="11"/>
      <c r="CE33" s="11"/>
      <c r="CF33" s="11"/>
      <c r="CG33" s="11"/>
      <c r="CH33" s="11"/>
      <c r="CI33" s="11"/>
      <c r="CJ33" s="11"/>
      <c r="CK33" s="11"/>
      <c r="CL33" s="11"/>
      <c r="CM33" s="11"/>
      <c r="CN33" s="11"/>
      <c r="CO33" s="11"/>
      <c r="CP33" s="11"/>
    </row>
    <row r="34" spans="2:94" s="34" customFormat="1" x14ac:dyDescent="0.15">
      <c r="B34" s="110" t="s">
        <v>73</v>
      </c>
      <c r="C34" s="86">
        <v>2900</v>
      </c>
      <c r="D34" s="86">
        <v>4580</v>
      </c>
      <c r="E34" s="86">
        <v>9199</v>
      </c>
      <c r="F34" s="86">
        <v>10000</v>
      </c>
      <c r="G34" s="86">
        <v>9200</v>
      </c>
      <c r="H34" s="86">
        <v>8200</v>
      </c>
      <c r="I34" s="108">
        <v>7578.3799106086062</v>
      </c>
      <c r="J34" s="86">
        <v>4000</v>
      </c>
      <c r="K34" s="86">
        <v>7000</v>
      </c>
      <c r="L34" s="86">
        <v>1500</v>
      </c>
      <c r="M34" s="86">
        <v>4000</v>
      </c>
      <c r="N34" s="108">
        <v>1053.0503227898648</v>
      </c>
      <c r="O34" s="108">
        <v>1415.7639172201789</v>
      </c>
      <c r="P34" s="86">
        <v>1200</v>
      </c>
      <c r="Q34" s="86">
        <v>13100</v>
      </c>
      <c r="R34" s="87">
        <v>84.926194150618642</v>
      </c>
      <c r="T34" s="11"/>
      <c r="U34" s="87">
        <f t="shared" ref="U34:U66" si="0">SUM(C34:Q34)</f>
        <v>84926.194150618641</v>
      </c>
      <c r="V34" s="11"/>
      <c r="W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CA34" s="11"/>
      <c r="CB34" s="11"/>
      <c r="CC34" s="11"/>
      <c r="CD34" s="11"/>
      <c r="CE34" s="11"/>
      <c r="CF34" s="11"/>
      <c r="CG34" s="11"/>
      <c r="CH34" s="11"/>
      <c r="CI34" s="11"/>
      <c r="CJ34" s="11"/>
      <c r="CK34" s="11"/>
      <c r="CL34" s="11"/>
      <c r="CM34" s="11"/>
      <c r="CN34" s="11"/>
      <c r="CO34" s="11"/>
      <c r="CP34" s="11"/>
    </row>
    <row r="35" spans="2:94" s="34" customFormat="1" x14ac:dyDescent="0.15">
      <c r="B35" s="110" t="s">
        <v>74</v>
      </c>
      <c r="C35" s="86">
        <v>350</v>
      </c>
      <c r="D35" s="86">
        <v>1000</v>
      </c>
      <c r="E35" s="86">
        <v>1797</v>
      </c>
      <c r="F35" s="86">
        <v>3500</v>
      </c>
      <c r="G35" s="86">
        <v>400</v>
      </c>
      <c r="H35" s="86">
        <v>800</v>
      </c>
      <c r="I35" s="86">
        <v>4000</v>
      </c>
      <c r="J35" s="86">
        <v>8000</v>
      </c>
      <c r="K35" s="86">
        <v>600</v>
      </c>
      <c r="L35" s="86">
        <v>350</v>
      </c>
      <c r="M35" s="108">
        <v>5675.2209278560958</v>
      </c>
      <c r="N35" s="86">
        <v>200</v>
      </c>
      <c r="O35" s="86">
        <v>620</v>
      </c>
      <c r="P35" s="108">
        <v>446.19984795001329</v>
      </c>
      <c r="Q35" s="86">
        <v>34000</v>
      </c>
      <c r="R35" s="87">
        <v>61.738420775806112</v>
      </c>
      <c r="T35" s="11"/>
      <c r="U35" s="87">
        <f t="shared" si="0"/>
        <v>61738.420775806109</v>
      </c>
      <c r="V35" s="11"/>
      <c r="W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CA35" s="11"/>
      <c r="CB35" s="11"/>
      <c r="CC35" s="11"/>
      <c r="CD35" s="11"/>
      <c r="CE35" s="11"/>
      <c r="CF35" s="11"/>
      <c r="CG35" s="11"/>
      <c r="CH35" s="11"/>
      <c r="CI35" s="11"/>
      <c r="CJ35" s="11"/>
      <c r="CK35" s="11"/>
      <c r="CL35" s="11"/>
      <c r="CM35" s="11"/>
      <c r="CN35" s="11"/>
      <c r="CO35" s="11"/>
      <c r="CP35" s="11"/>
    </row>
    <row r="36" spans="2:94" x14ac:dyDescent="0.15">
      <c r="B36" s="110" t="s">
        <v>4</v>
      </c>
      <c r="C36" s="86">
        <v>550</v>
      </c>
      <c r="D36" s="89">
        <v>550</v>
      </c>
      <c r="E36" s="89">
        <v>5795</v>
      </c>
      <c r="F36" s="89">
        <v>3000</v>
      </c>
      <c r="G36" s="89">
        <v>300</v>
      </c>
      <c r="H36" s="86">
        <v>11000</v>
      </c>
      <c r="I36" s="86">
        <v>500</v>
      </c>
      <c r="J36" s="86">
        <v>200</v>
      </c>
      <c r="K36" s="86">
        <v>500</v>
      </c>
      <c r="L36" s="86">
        <v>200</v>
      </c>
      <c r="M36" s="86">
        <v>600</v>
      </c>
      <c r="N36" s="89">
        <v>500</v>
      </c>
      <c r="O36" s="89">
        <v>1799</v>
      </c>
      <c r="P36" s="86">
        <v>280</v>
      </c>
      <c r="Q36" s="86">
        <v>5300</v>
      </c>
      <c r="R36" s="87">
        <v>31.074000000000002</v>
      </c>
      <c r="U36" s="87">
        <f t="shared" si="0"/>
        <v>31074</v>
      </c>
      <c r="CO36" s="34"/>
    </row>
    <row r="37" spans="2:94" x14ac:dyDescent="0.15">
      <c r="B37" s="110" t="s">
        <v>5</v>
      </c>
      <c r="C37" s="86">
        <v>3600</v>
      </c>
      <c r="D37" s="89">
        <v>18500</v>
      </c>
      <c r="E37" s="89">
        <v>4525</v>
      </c>
      <c r="F37" s="89">
        <v>800</v>
      </c>
      <c r="G37" s="89">
        <v>500</v>
      </c>
      <c r="H37" s="86">
        <v>3500</v>
      </c>
      <c r="I37" s="86">
        <v>300</v>
      </c>
      <c r="J37" s="108">
        <v>3670.1711284436237</v>
      </c>
      <c r="K37" s="108">
        <v>3554.4208428200527</v>
      </c>
      <c r="L37" s="86">
        <v>1200</v>
      </c>
      <c r="M37" s="108">
        <v>5664.5767664033547</v>
      </c>
      <c r="N37" s="90">
        <v>764.0955560086685</v>
      </c>
      <c r="O37" s="89">
        <v>499</v>
      </c>
      <c r="P37" s="108">
        <v>445.36297775750216</v>
      </c>
      <c r="Q37" s="86">
        <v>14100</v>
      </c>
      <c r="R37" s="87">
        <v>61.622627271433203</v>
      </c>
      <c r="U37" s="87">
        <f t="shared" si="0"/>
        <v>61622.627271433201</v>
      </c>
      <c r="CO37" s="11"/>
    </row>
    <row r="38" spans="2:94" x14ac:dyDescent="0.15">
      <c r="B38" s="110" t="s">
        <v>6</v>
      </c>
      <c r="C38" s="86">
        <v>800</v>
      </c>
      <c r="D38" s="89">
        <v>9250</v>
      </c>
      <c r="E38" s="89">
        <v>3549</v>
      </c>
      <c r="F38" s="89">
        <v>16500</v>
      </c>
      <c r="G38" s="89">
        <v>300</v>
      </c>
      <c r="H38" s="86">
        <v>11000</v>
      </c>
      <c r="I38" s="108">
        <v>8460.1859064465916</v>
      </c>
      <c r="J38" s="86">
        <v>4100</v>
      </c>
      <c r="K38" s="86">
        <v>6000</v>
      </c>
      <c r="L38" s="86">
        <v>6000</v>
      </c>
      <c r="M38" s="108">
        <v>8715.1015491991584</v>
      </c>
      <c r="N38" s="90">
        <v>1175.5812726163913</v>
      </c>
      <c r="O38" s="89">
        <v>1478.1772290757131</v>
      </c>
      <c r="P38" s="86">
        <v>1080</v>
      </c>
      <c r="Q38" s="86">
        <v>16400</v>
      </c>
      <c r="R38" s="87">
        <v>94.808045957337853</v>
      </c>
      <c r="T38" s="32"/>
      <c r="U38" s="87">
        <f t="shared" si="0"/>
        <v>94808.045957337847</v>
      </c>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c r="BH38" s="32"/>
      <c r="BI38" s="32"/>
      <c r="BJ38" s="32"/>
      <c r="BK38" s="32"/>
      <c r="BL38" s="32"/>
      <c r="BM38" s="32"/>
      <c r="BN38" s="32"/>
      <c r="BO38" s="32"/>
      <c r="BP38" s="32"/>
      <c r="BQ38" s="32"/>
      <c r="BR38" s="32"/>
      <c r="BS38" s="32"/>
      <c r="BT38" s="32"/>
      <c r="BU38" s="32"/>
      <c r="BV38" s="32"/>
      <c r="BW38" s="32"/>
      <c r="BX38" s="32"/>
      <c r="BY38" s="32"/>
      <c r="BZ38" s="32"/>
      <c r="CA38" s="32"/>
      <c r="CB38" s="32"/>
      <c r="CC38" s="32"/>
      <c r="CD38" s="32"/>
      <c r="CE38" s="32"/>
      <c r="CF38" s="32"/>
      <c r="CG38" s="32"/>
      <c r="CH38" s="32"/>
      <c r="CI38" s="32"/>
      <c r="CJ38" s="32"/>
      <c r="CK38" s="32"/>
      <c r="CL38" s="32"/>
      <c r="CM38" s="32"/>
      <c r="CN38" s="32"/>
      <c r="CO38" s="34"/>
    </row>
    <row r="39" spans="2:94" x14ac:dyDescent="0.15">
      <c r="B39" s="110" t="s">
        <v>7</v>
      </c>
      <c r="C39" s="86">
        <v>1400</v>
      </c>
      <c r="D39" s="89">
        <v>5000</v>
      </c>
      <c r="E39" s="89">
        <v>13598</v>
      </c>
      <c r="F39" s="89">
        <v>30000</v>
      </c>
      <c r="G39" s="89">
        <v>1200</v>
      </c>
      <c r="H39" s="86">
        <v>7500</v>
      </c>
      <c r="I39" s="86">
        <v>10700</v>
      </c>
      <c r="J39" s="86">
        <v>8000</v>
      </c>
      <c r="K39" s="86">
        <v>5000</v>
      </c>
      <c r="L39" s="86">
        <v>872</v>
      </c>
      <c r="M39" s="108">
        <v>10626.006764090384</v>
      </c>
      <c r="N39" s="89">
        <v>700</v>
      </c>
      <c r="O39" s="89">
        <v>410</v>
      </c>
      <c r="P39" s="86">
        <v>590</v>
      </c>
      <c r="Q39" s="86">
        <v>20000</v>
      </c>
      <c r="R39" s="87">
        <v>115.59600676409039</v>
      </c>
      <c r="T39" s="32"/>
      <c r="U39" s="87">
        <f t="shared" si="0"/>
        <v>115596.00676409039</v>
      </c>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c r="BE39" s="32"/>
      <c r="BF39" s="32"/>
      <c r="BG39" s="32"/>
      <c r="BH39" s="32"/>
      <c r="BI39" s="32"/>
      <c r="BJ39" s="32"/>
      <c r="BK39" s="32"/>
      <c r="BL39" s="32"/>
      <c r="BM39" s="32"/>
      <c r="BN39" s="32"/>
      <c r="BO39" s="32"/>
      <c r="BP39" s="32"/>
      <c r="BQ39" s="32"/>
      <c r="BR39" s="32"/>
      <c r="BS39" s="32"/>
      <c r="BT39" s="32"/>
      <c r="BU39" s="32"/>
      <c r="BV39" s="32"/>
      <c r="BW39" s="32"/>
      <c r="BX39" s="32"/>
      <c r="BY39" s="32"/>
      <c r="BZ39" s="32"/>
      <c r="CA39" s="32"/>
      <c r="CB39" s="32"/>
      <c r="CC39" s="32"/>
      <c r="CD39" s="32"/>
      <c r="CE39" s="32"/>
      <c r="CF39" s="32"/>
      <c r="CG39" s="32"/>
      <c r="CH39" s="32"/>
      <c r="CI39" s="32"/>
      <c r="CJ39" s="32"/>
      <c r="CK39" s="32"/>
      <c r="CL39" s="32"/>
      <c r="CM39" s="32"/>
      <c r="CN39" s="32"/>
      <c r="CO39" s="34"/>
    </row>
    <row r="40" spans="2:94" x14ac:dyDescent="0.15">
      <c r="B40" s="110" t="s">
        <v>8</v>
      </c>
      <c r="C40" s="86">
        <v>430</v>
      </c>
      <c r="D40" s="89">
        <v>10000</v>
      </c>
      <c r="E40" s="89">
        <v>9107</v>
      </c>
      <c r="F40" s="89">
        <v>46000</v>
      </c>
      <c r="G40" s="89">
        <v>1000</v>
      </c>
      <c r="H40" s="86">
        <v>600</v>
      </c>
      <c r="I40" s="86">
        <v>10000</v>
      </c>
      <c r="J40" s="108">
        <v>6303.340375151467</v>
      </c>
      <c r="K40" s="86">
        <v>3300</v>
      </c>
      <c r="L40" s="86">
        <v>5000</v>
      </c>
      <c r="M40" s="108">
        <v>9728.6350391204996</v>
      </c>
      <c r="N40" s="89">
        <v>400</v>
      </c>
      <c r="O40" s="89">
        <v>2000</v>
      </c>
      <c r="P40" s="108">
        <v>764.88924930798498</v>
      </c>
      <c r="Q40" s="86">
        <v>1200</v>
      </c>
      <c r="R40" s="87">
        <v>105.83386466357997</v>
      </c>
      <c r="T40" s="32"/>
      <c r="U40" s="87">
        <f t="shared" si="0"/>
        <v>105833.86466357997</v>
      </c>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c r="BE40" s="32"/>
      <c r="BF40" s="32"/>
      <c r="BG40" s="32"/>
      <c r="BH40" s="32"/>
      <c r="BI40" s="32"/>
      <c r="BJ40" s="32"/>
      <c r="BK40" s="32"/>
      <c r="BL40" s="32"/>
      <c r="BM40" s="32"/>
      <c r="BN40" s="32"/>
      <c r="BO40" s="32"/>
      <c r="BP40" s="32"/>
      <c r="BQ40" s="32"/>
      <c r="BR40" s="32"/>
      <c r="BS40" s="32"/>
      <c r="BT40" s="32"/>
      <c r="BU40" s="32"/>
      <c r="BV40" s="32"/>
      <c r="BW40" s="32"/>
      <c r="BX40" s="32"/>
      <c r="BY40" s="32"/>
      <c r="BZ40" s="32"/>
      <c r="CA40" s="32"/>
      <c r="CB40" s="32"/>
      <c r="CC40" s="32"/>
      <c r="CD40" s="32"/>
      <c r="CE40" s="32"/>
      <c r="CF40" s="32"/>
      <c r="CG40" s="32"/>
      <c r="CH40" s="32"/>
      <c r="CI40" s="32"/>
      <c r="CJ40" s="32"/>
      <c r="CK40" s="32"/>
      <c r="CL40" s="32"/>
      <c r="CM40" s="32"/>
      <c r="CN40" s="32"/>
      <c r="CO40" s="34"/>
    </row>
    <row r="41" spans="2:94" x14ac:dyDescent="0.15">
      <c r="B41" s="110" t="s">
        <v>9</v>
      </c>
      <c r="C41" s="86">
        <v>1500</v>
      </c>
      <c r="D41" s="89">
        <v>12800</v>
      </c>
      <c r="E41" s="89">
        <v>28418</v>
      </c>
      <c r="F41" s="89">
        <v>10100</v>
      </c>
      <c r="G41" s="89">
        <v>1000</v>
      </c>
      <c r="H41" s="86">
        <v>6122</v>
      </c>
      <c r="I41" s="108">
        <v>9111.6988005934891</v>
      </c>
      <c r="J41" s="108">
        <v>6081.5005220064832</v>
      </c>
      <c r="K41" s="108">
        <v>5889.701448376527</v>
      </c>
      <c r="L41" s="86">
        <v>200</v>
      </c>
      <c r="M41" s="108">
        <v>9386.2453156354895</v>
      </c>
      <c r="N41" s="89">
        <v>200</v>
      </c>
      <c r="O41" s="89">
        <v>700</v>
      </c>
      <c r="P41" s="86">
        <v>1300</v>
      </c>
      <c r="Q41" s="86">
        <v>9300</v>
      </c>
      <c r="R41" s="87">
        <v>102.10914608661197</v>
      </c>
      <c r="T41" s="32"/>
      <c r="U41" s="87">
        <f t="shared" si="0"/>
        <v>102109.14608661197</v>
      </c>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32"/>
      <c r="BG41" s="32"/>
      <c r="BH41" s="32"/>
      <c r="BI41" s="32"/>
      <c r="BJ41" s="32"/>
      <c r="BK41" s="32"/>
      <c r="BL41" s="32"/>
      <c r="BM41" s="32"/>
      <c r="BN41" s="32"/>
      <c r="BO41" s="32"/>
      <c r="BP41" s="32"/>
      <c r="BQ41" s="32"/>
      <c r="BR41" s="32"/>
      <c r="BS41" s="32"/>
      <c r="BT41" s="32"/>
      <c r="BU41" s="32"/>
      <c r="BV41" s="32"/>
      <c r="BW41" s="32"/>
      <c r="BX41" s="32"/>
      <c r="BY41" s="32"/>
      <c r="BZ41" s="32"/>
      <c r="CA41" s="32"/>
      <c r="CB41" s="32"/>
      <c r="CC41" s="32"/>
      <c r="CD41" s="32"/>
      <c r="CE41" s="32"/>
      <c r="CF41" s="32"/>
      <c r="CG41" s="32"/>
      <c r="CH41" s="32"/>
      <c r="CI41" s="32"/>
      <c r="CJ41" s="32"/>
      <c r="CK41" s="32"/>
      <c r="CL41" s="32"/>
      <c r="CM41" s="32"/>
      <c r="CN41" s="32"/>
      <c r="CO41" s="34"/>
    </row>
    <row r="42" spans="2:94" x14ac:dyDescent="0.15">
      <c r="B42" s="110" t="s">
        <v>10</v>
      </c>
      <c r="C42" s="86">
        <v>1400</v>
      </c>
      <c r="D42" s="89">
        <v>20000</v>
      </c>
      <c r="E42" s="89">
        <v>23476</v>
      </c>
      <c r="F42" s="89">
        <v>47000</v>
      </c>
      <c r="G42" s="89">
        <v>17500</v>
      </c>
      <c r="H42" s="86">
        <v>44000</v>
      </c>
      <c r="I42" s="86">
        <v>28000</v>
      </c>
      <c r="J42" s="86">
        <v>5000</v>
      </c>
      <c r="K42" s="86">
        <v>10000</v>
      </c>
      <c r="L42" s="86">
        <v>1000</v>
      </c>
      <c r="M42" s="86">
        <v>11000</v>
      </c>
      <c r="N42" s="89">
        <v>2600</v>
      </c>
      <c r="O42" s="89">
        <v>1000</v>
      </c>
      <c r="P42" s="86">
        <v>490</v>
      </c>
      <c r="Q42" s="86">
        <v>12520</v>
      </c>
      <c r="R42" s="87">
        <v>224.98599999999999</v>
      </c>
      <c r="T42" s="32"/>
      <c r="U42" s="87">
        <f t="shared" si="0"/>
        <v>224986</v>
      </c>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c r="BR42" s="32"/>
      <c r="BS42" s="32"/>
      <c r="BT42" s="32"/>
      <c r="BU42" s="32"/>
      <c r="BV42" s="32"/>
      <c r="BW42" s="32"/>
      <c r="BX42" s="32"/>
      <c r="BY42" s="32"/>
      <c r="BZ42" s="32"/>
      <c r="CA42" s="32"/>
      <c r="CB42" s="32"/>
      <c r="CC42" s="32"/>
      <c r="CD42" s="32"/>
      <c r="CE42" s="32"/>
      <c r="CF42" s="32"/>
      <c r="CG42" s="32"/>
      <c r="CH42" s="32"/>
      <c r="CI42" s="32"/>
      <c r="CJ42" s="32"/>
      <c r="CK42" s="32"/>
      <c r="CL42" s="32"/>
      <c r="CM42" s="32"/>
      <c r="CN42" s="32"/>
      <c r="CO42" s="34"/>
    </row>
    <row r="43" spans="2:94" x14ac:dyDescent="0.15">
      <c r="B43" s="110" t="s">
        <v>11</v>
      </c>
      <c r="C43" s="86">
        <v>500</v>
      </c>
      <c r="D43" s="89">
        <v>12100</v>
      </c>
      <c r="E43" s="89">
        <v>13593</v>
      </c>
      <c r="F43" s="89">
        <v>11000</v>
      </c>
      <c r="G43" s="90">
        <v>5128.8439530204987</v>
      </c>
      <c r="H43" s="86">
        <v>10000</v>
      </c>
      <c r="I43" s="86">
        <v>10800</v>
      </c>
      <c r="J43" s="86">
        <v>800</v>
      </c>
      <c r="K43" s="86">
        <v>300</v>
      </c>
      <c r="L43" s="108">
        <v>1116.756009050732</v>
      </c>
      <c r="M43" s="108">
        <v>9599.9023915140897</v>
      </c>
      <c r="N43" s="90">
        <v>1294.9321825552095</v>
      </c>
      <c r="O43" s="89">
        <v>200</v>
      </c>
      <c r="P43" s="86">
        <v>4000</v>
      </c>
      <c r="Q43" s="86">
        <v>24000</v>
      </c>
      <c r="R43" s="87">
        <v>104.43343453614052</v>
      </c>
      <c r="T43" s="32"/>
      <c r="U43" s="87">
        <f t="shared" si="0"/>
        <v>104433.43453614053</v>
      </c>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c r="BP43" s="32"/>
      <c r="BQ43" s="32"/>
      <c r="BR43" s="32"/>
      <c r="BS43" s="32"/>
      <c r="BT43" s="32"/>
      <c r="BU43" s="32"/>
      <c r="BV43" s="32"/>
      <c r="BW43" s="32"/>
      <c r="BX43" s="32"/>
      <c r="BY43" s="32"/>
      <c r="BZ43" s="32"/>
      <c r="CA43" s="32"/>
      <c r="CB43" s="32"/>
      <c r="CC43" s="32"/>
      <c r="CD43" s="32"/>
      <c r="CE43" s="32"/>
      <c r="CF43" s="32"/>
      <c r="CG43" s="32"/>
      <c r="CH43" s="32"/>
      <c r="CI43" s="32"/>
      <c r="CJ43" s="32"/>
      <c r="CK43" s="32"/>
      <c r="CL43" s="32"/>
      <c r="CM43" s="32"/>
      <c r="CN43" s="32"/>
      <c r="CO43" s="34"/>
    </row>
    <row r="44" spans="2:94" x14ac:dyDescent="0.15">
      <c r="B44" s="110" t="s">
        <v>12</v>
      </c>
      <c r="C44" s="86">
        <v>650</v>
      </c>
      <c r="D44" s="89">
        <v>4400</v>
      </c>
      <c r="E44" s="89">
        <v>3666</v>
      </c>
      <c r="F44" s="89">
        <v>30000</v>
      </c>
      <c r="G44" s="90">
        <v>3436.3566591552685</v>
      </c>
      <c r="H44" s="86">
        <v>3942</v>
      </c>
      <c r="I44" s="86">
        <v>10000</v>
      </c>
      <c r="J44" s="86">
        <v>1100</v>
      </c>
      <c r="K44" s="86">
        <v>800</v>
      </c>
      <c r="L44" s="108">
        <v>748.23332187414553</v>
      </c>
      <c r="M44" s="108">
        <v>6431.9930207249618</v>
      </c>
      <c r="N44" s="89">
        <v>300</v>
      </c>
      <c r="O44" s="90">
        <v>1166.4536475340374</v>
      </c>
      <c r="P44" s="86">
        <v>530</v>
      </c>
      <c r="Q44" s="86">
        <v>2800</v>
      </c>
      <c r="R44" s="87">
        <v>69.971036649288422</v>
      </c>
      <c r="T44" s="32"/>
      <c r="U44" s="87">
        <f t="shared" si="0"/>
        <v>69971.03664928842</v>
      </c>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c r="BG44" s="32"/>
      <c r="BH44" s="32"/>
      <c r="BI44" s="32"/>
      <c r="BJ44" s="32"/>
      <c r="BK44" s="32"/>
      <c r="BL44" s="32"/>
      <c r="BM44" s="32"/>
      <c r="BN44" s="32"/>
      <c r="BO44" s="32"/>
      <c r="BP44" s="32"/>
      <c r="BQ44" s="32"/>
      <c r="BR44" s="32"/>
      <c r="BS44" s="32"/>
      <c r="BT44" s="32"/>
      <c r="BU44" s="32"/>
      <c r="BV44" s="32"/>
      <c r="BW44" s="32"/>
      <c r="BX44" s="32"/>
      <c r="BY44" s="32"/>
      <c r="BZ44" s="32"/>
      <c r="CA44" s="32"/>
      <c r="CB44" s="32"/>
      <c r="CC44" s="32"/>
      <c r="CD44" s="32"/>
      <c r="CE44" s="32"/>
      <c r="CF44" s="32"/>
      <c r="CG44" s="32"/>
      <c r="CH44" s="32"/>
      <c r="CI44" s="32"/>
      <c r="CJ44" s="32"/>
      <c r="CK44" s="32"/>
      <c r="CL44" s="32"/>
      <c r="CM44" s="32"/>
      <c r="CN44" s="32"/>
      <c r="CO44" s="34"/>
    </row>
    <row r="45" spans="2:94" x14ac:dyDescent="0.15">
      <c r="B45" s="110" t="s">
        <v>13</v>
      </c>
      <c r="C45" s="86">
        <v>150</v>
      </c>
      <c r="D45" s="89">
        <v>5500</v>
      </c>
      <c r="E45" s="89">
        <v>1826</v>
      </c>
      <c r="F45" s="89">
        <v>11000</v>
      </c>
      <c r="G45" s="90">
        <v>4241.9413903198274</v>
      </c>
      <c r="H45" s="86">
        <v>12282</v>
      </c>
      <c r="I45" s="86">
        <v>5000</v>
      </c>
      <c r="J45" s="86">
        <v>5000</v>
      </c>
      <c r="K45" s="86">
        <v>300</v>
      </c>
      <c r="L45" s="108">
        <v>923.6415810356541</v>
      </c>
      <c r="M45" s="108">
        <v>7939.8444698882804</v>
      </c>
      <c r="N45" s="90">
        <v>1071.0067362349016</v>
      </c>
      <c r="O45" s="90">
        <v>1439.9052537669397</v>
      </c>
      <c r="P45" s="86">
        <v>700</v>
      </c>
      <c r="Q45" s="86">
        <v>29000</v>
      </c>
      <c r="R45" s="87">
        <v>86.374339431245602</v>
      </c>
      <c r="T45" s="32"/>
      <c r="U45" s="87">
        <f t="shared" si="0"/>
        <v>86374.339431245608</v>
      </c>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c r="BE45" s="32"/>
      <c r="BF45" s="32"/>
      <c r="BG45" s="32"/>
      <c r="BH45" s="32"/>
      <c r="BI45" s="32"/>
      <c r="BJ45" s="32"/>
      <c r="BK45" s="32"/>
      <c r="BL45" s="32"/>
      <c r="BM45" s="32"/>
      <c r="BN45" s="32"/>
      <c r="BO45" s="32"/>
      <c r="BP45" s="32"/>
      <c r="BQ45" s="32"/>
      <c r="BR45" s="32"/>
      <c r="BS45" s="32"/>
      <c r="BT45" s="32"/>
      <c r="BU45" s="32"/>
      <c r="BV45" s="32"/>
      <c r="BW45" s="32"/>
      <c r="BX45" s="32"/>
      <c r="BY45" s="32"/>
      <c r="BZ45" s="32"/>
      <c r="CA45" s="32"/>
      <c r="CB45" s="32"/>
      <c r="CC45" s="32"/>
      <c r="CD45" s="32"/>
      <c r="CE45" s="32"/>
      <c r="CF45" s="32"/>
      <c r="CG45" s="32"/>
      <c r="CH45" s="32"/>
      <c r="CI45" s="32"/>
      <c r="CJ45" s="32"/>
      <c r="CK45" s="32"/>
      <c r="CL45" s="32"/>
      <c r="CM45" s="32"/>
      <c r="CN45" s="32"/>
      <c r="CO45" s="11"/>
    </row>
    <row r="46" spans="2:94" x14ac:dyDescent="0.15">
      <c r="B46" s="110" t="s">
        <v>14</v>
      </c>
      <c r="C46" s="86">
        <v>500</v>
      </c>
      <c r="D46" s="89">
        <v>2600</v>
      </c>
      <c r="E46" s="89">
        <v>15236</v>
      </c>
      <c r="F46" s="89">
        <v>20000</v>
      </c>
      <c r="G46" s="89">
        <v>6000</v>
      </c>
      <c r="H46" s="86">
        <v>13000</v>
      </c>
      <c r="I46" s="86">
        <v>10000</v>
      </c>
      <c r="J46" s="86">
        <v>4000</v>
      </c>
      <c r="K46" s="86">
        <v>9200</v>
      </c>
      <c r="L46" s="108">
        <v>1082.9163221136848</v>
      </c>
      <c r="M46" s="86">
        <v>2500</v>
      </c>
      <c r="N46" s="89">
        <v>600</v>
      </c>
      <c r="O46" s="89">
        <v>900</v>
      </c>
      <c r="P46" s="86">
        <v>150</v>
      </c>
      <c r="Q46" s="86">
        <v>15500</v>
      </c>
      <c r="R46" s="87">
        <v>101.26891632211368</v>
      </c>
      <c r="T46" s="32"/>
      <c r="U46" s="87">
        <f t="shared" si="0"/>
        <v>101268.91632211368</v>
      </c>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c r="BE46" s="32"/>
      <c r="BF46" s="32"/>
      <c r="BG46" s="32"/>
      <c r="BH46" s="32"/>
      <c r="BI46" s="32"/>
      <c r="BJ46" s="32"/>
      <c r="BK46" s="32"/>
      <c r="BL46" s="32"/>
      <c r="BM46" s="32"/>
      <c r="BN46" s="32"/>
      <c r="BO46" s="32"/>
      <c r="BP46" s="32"/>
      <c r="BQ46" s="32"/>
      <c r="BR46" s="32"/>
      <c r="BS46" s="32"/>
      <c r="BT46" s="32"/>
      <c r="BU46" s="32"/>
      <c r="BV46" s="32"/>
      <c r="BW46" s="32"/>
      <c r="BX46" s="32"/>
      <c r="BY46" s="32"/>
      <c r="BZ46" s="32"/>
      <c r="CA46" s="32"/>
      <c r="CB46" s="32"/>
      <c r="CC46" s="32"/>
      <c r="CD46" s="32"/>
      <c r="CE46" s="32"/>
      <c r="CF46" s="32"/>
      <c r="CG46" s="32"/>
      <c r="CH46" s="32"/>
      <c r="CI46" s="32"/>
      <c r="CJ46" s="32"/>
      <c r="CK46" s="32"/>
      <c r="CL46" s="32"/>
      <c r="CM46" s="32"/>
      <c r="CN46" s="32"/>
      <c r="CO46" s="34"/>
    </row>
    <row r="47" spans="2:94" x14ac:dyDescent="0.15">
      <c r="B47" s="110" t="s">
        <v>15</v>
      </c>
      <c r="C47" s="108">
        <v>3287.0430408186112</v>
      </c>
      <c r="D47" s="89">
        <v>22800</v>
      </c>
      <c r="E47" s="89">
        <v>25807</v>
      </c>
      <c r="F47" s="89">
        <v>28000</v>
      </c>
      <c r="G47" s="89">
        <v>3500</v>
      </c>
      <c r="H47" s="86">
        <v>5500</v>
      </c>
      <c r="I47" s="86">
        <v>5000</v>
      </c>
      <c r="J47" s="86">
        <v>3500</v>
      </c>
      <c r="K47" s="86">
        <v>7000</v>
      </c>
      <c r="L47" s="86">
        <v>1000</v>
      </c>
      <c r="M47" s="108">
        <v>14596.616906799996</v>
      </c>
      <c r="N47" s="89">
        <v>4000</v>
      </c>
      <c r="O47" s="89">
        <v>2000</v>
      </c>
      <c r="P47" s="86">
        <v>800</v>
      </c>
      <c r="Q47" s="86">
        <v>32000</v>
      </c>
      <c r="R47" s="87">
        <v>158.79065994761862</v>
      </c>
      <c r="T47" s="32"/>
      <c r="U47" s="87">
        <f t="shared" si="0"/>
        <v>158790.65994761861</v>
      </c>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c r="BE47" s="32"/>
      <c r="BF47" s="32"/>
      <c r="BG47" s="32"/>
      <c r="BH47" s="32"/>
      <c r="BI47" s="32"/>
      <c r="BJ47" s="32"/>
      <c r="BK47" s="32"/>
      <c r="BL47" s="32"/>
      <c r="BM47" s="32"/>
      <c r="BN47" s="32"/>
      <c r="BO47" s="32"/>
      <c r="BP47" s="32"/>
      <c r="BQ47" s="32"/>
      <c r="BR47" s="32"/>
      <c r="BS47" s="32"/>
      <c r="BT47" s="32"/>
      <c r="BU47" s="32"/>
      <c r="BV47" s="32"/>
      <c r="BW47" s="32"/>
      <c r="BX47" s="32"/>
      <c r="BY47" s="32"/>
      <c r="BZ47" s="32"/>
      <c r="CA47" s="32"/>
      <c r="CB47" s="32"/>
      <c r="CC47" s="32"/>
      <c r="CD47" s="32"/>
      <c r="CE47" s="32"/>
      <c r="CF47" s="32"/>
      <c r="CG47" s="32"/>
      <c r="CH47" s="32"/>
      <c r="CI47" s="32"/>
      <c r="CJ47" s="32"/>
      <c r="CK47" s="32"/>
      <c r="CL47" s="32"/>
      <c r="CM47" s="32"/>
      <c r="CN47" s="32"/>
      <c r="CO47" s="34"/>
    </row>
    <row r="48" spans="2:94" x14ac:dyDescent="0.15">
      <c r="B48" s="110" t="s">
        <v>16</v>
      </c>
      <c r="C48" s="86">
        <v>1500</v>
      </c>
      <c r="D48" s="89">
        <v>7500</v>
      </c>
      <c r="E48" s="89">
        <v>7251</v>
      </c>
      <c r="F48" s="89">
        <v>40100</v>
      </c>
      <c r="G48" s="89">
        <v>2500</v>
      </c>
      <c r="H48" s="86">
        <v>3200</v>
      </c>
      <c r="I48" s="86">
        <v>23000</v>
      </c>
      <c r="J48" s="86">
        <v>8000</v>
      </c>
      <c r="K48" s="86">
        <v>15000</v>
      </c>
      <c r="L48" s="86">
        <v>800</v>
      </c>
      <c r="M48" s="86">
        <v>1800</v>
      </c>
      <c r="N48" s="89">
        <v>1830</v>
      </c>
      <c r="O48" s="89">
        <v>1300</v>
      </c>
      <c r="P48" s="108">
        <v>861.07116720557428</v>
      </c>
      <c r="Q48" s="86">
        <v>4500</v>
      </c>
      <c r="R48" s="87">
        <v>119.14207116720557</v>
      </c>
      <c r="T48" s="32"/>
      <c r="U48" s="87">
        <f t="shared" si="0"/>
        <v>119142.07116720558</v>
      </c>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c r="BE48" s="32"/>
      <c r="BF48" s="32"/>
      <c r="BG48" s="32"/>
      <c r="BH48" s="32"/>
      <c r="BI48" s="32"/>
      <c r="BJ48" s="32"/>
      <c r="BK48" s="32"/>
      <c r="BL48" s="32"/>
      <c r="BM48" s="32"/>
      <c r="BN48" s="32"/>
      <c r="BO48" s="32"/>
      <c r="BP48" s="32"/>
      <c r="BQ48" s="32"/>
      <c r="BR48" s="32"/>
      <c r="BS48" s="32"/>
      <c r="BT48" s="32"/>
      <c r="BU48" s="32"/>
      <c r="BV48" s="32"/>
      <c r="BW48" s="32"/>
      <c r="BX48" s="32"/>
      <c r="BY48" s="32"/>
      <c r="BZ48" s="32"/>
      <c r="CA48" s="32"/>
      <c r="CB48" s="32"/>
      <c r="CC48" s="32"/>
      <c r="CD48" s="32"/>
      <c r="CE48" s="32"/>
      <c r="CF48" s="32"/>
      <c r="CG48" s="32"/>
      <c r="CH48" s="32"/>
      <c r="CI48" s="32"/>
      <c r="CJ48" s="32"/>
      <c r="CK48" s="32"/>
      <c r="CL48" s="32"/>
      <c r="CM48" s="32"/>
      <c r="CN48" s="32"/>
      <c r="CO48" s="34"/>
    </row>
    <row r="49" spans="2:94" x14ac:dyDescent="0.15">
      <c r="B49" s="110" t="s">
        <v>17</v>
      </c>
      <c r="C49" s="86">
        <v>5000</v>
      </c>
      <c r="D49" s="89">
        <v>5000</v>
      </c>
      <c r="E49" s="89">
        <v>3667</v>
      </c>
      <c r="F49" s="89">
        <v>20000</v>
      </c>
      <c r="G49" s="89">
        <v>950</v>
      </c>
      <c r="H49" s="86">
        <v>25000</v>
      </c>
      <c r="I49" s="86">
        <v>800</v>
      </c>
      <c r="J49" s="86">
        <v>12000</v>
      </c>
      <c r="K49" s="86">
        <v>8000</v>
      </c>
      <c r="L49" s="108">
        <v>1043.0417057775023</v>
      </c>
      <c r="M49" s="86">
        <v>500</v>
      </c>
      <c r="N49" s="89">
        <v>2250</v>
      </c>
      <c r="O49" s="89">
        <v>2430</v>
      </c>
      <c r="P49" s="86">
        <v>900</v>
      </c>
      <c r="Q49" s="86">
        <v>10000</v>
      </c>
      <c r="R49" s="87">
        <v>97.540041705777512</v>
      </c>
      <c r="T49" s="32"/>
      <c r="U49" s="87">
        <f t="shared" si="0"/>
        <v>97540.041705777505</v>
      </c>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c r="BG49" s="32"/>
      <c r="BH49" s="32"/>
      <c r="BI49" s="32"/>
      <c r="BJ49" s="32"/>
      <c r="BK49" s="32"/>
      <c r="BL49" s="32"/>
      <c r="BM49" s="32"/>
      <c r="BN49" s="32"/>
      <c r="BO49" s="32"/>
      <c r="BP49" s="32"/>
      <c r="BQ49" s="32"/>
      <c r="BR49" s="32"/>
      <c r="BS49" s="32"/>
      <c r="BT49" s="32"/>
      <c r="BU49" s="32"/>
      <c r="BV49" s="32"/>
      <c r="BW49" s="32"/>
      <c r="BX49" s="32"/>
      <c r="BY49" s="32"/>
      <c r="BZ49" s="32"/>
      <c r="CA49" s="32"/>
      <c r="CB49" s="32"/>
      <c r="CC49" s="32"/>
      <c r="CD49" s="32"/>
      <c r="CE49" s="32"/>
      <c r="CF49" s="32"/>
      <c r="CG49" s="32"/>
      <c r="CH49" s="32"/>
      <c r="CI49" s="32"/>
      <c r="CJ49" s="32"/>
      <c r="CK49" s="32"/>
      <c r="CL49" s="32"/>
      <c r="CM49" s="32"/>
      <c r="CN49" s="32"/>
      <c r="CO49" s="39"/>
    </row>
    <row r="50" spans="2:94" x14ac:dyDescent="0.15">
      <c r="B50" s="110" t="s">
        <v>18</v>
      </c>
      <c r="C50" s="86">
        <v>2700</v>
      </c>
      <c r="D50" s="89">
        <v>5200</v>
      </c>
      <c r="E50" s="89">
        <v>3243</v>
      </c>
      <c r="F50" s="89">
        <v>90000</v>
      </c>
      <c r="G50" s="89">
        <v>4000</v>
      </c>
      <c r="H50" s="86">
        <v>30000</v>
      </c>
      <c r="I50" s="108">
        <v>21951.272792965858</v>
      </c>
      <c r="J50" s="86">
        <v>12000</v>
      </c>
      <c r="K50" s="86">
        <v>12000</v>
      </c>
      <c r="L50" s="86">
        <v>300</v>
      </c>
      <c r="M50" s="86">
        <v>25000</v>
      </c>
      <c r="N50" s="89">
        <v>5500</v>
      </c>
      <c r="O50" s="89">
        <v>3500</v>
      </c>
      <c r="P50" s="86">
        <v>1600</v>
      </c>
      <c r="Q50" s="86">
        <v>29000</v>
      </c>
      <c r="R50" s="87">
        <v>245.99427279296586</v>
      </c>
      <c r="T50" s="32"/>
      <c r="U50" s="87">
        <f t="shared" si="0"/>
        <v>245994.27279296587</v>
      </c>
      <c r="V50" s="32"/>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c r="BE50" s="32"/>
      <c r="BF50" s="32"/>
      <c r="BG50" s="32"/>
      <c r="BH50" s="32"/>
      <c r="BI50" s="32"/>
      <c r="BJ50" s="32"/>
      <c r="BK50" s="32"/>
      <c r="BL50" s="32"/>
      <c r="BM50" s="32"/>
      <c r="BN50" s="32"/>
      <c r="BO50" s="32"/>
      <c r="BP50" s="32"/>
      <c r="BQ50" s="32"/>
      <c r="BR50" s="32"/>
      <c r="BS50" s="32"/>
      <c r="BT50" s="32"/>
      <c r="BU50" s="32"/>
      <c r="BV50" s="32"/>
      <c r="BW50" s="32"/>
      <c r="BX50" s="32"/>
      <c r="BY50" s="32"/>
      <c r="BZ50" s="32"/>
      <c r="CA50" s="32"/>
      <c r="CB50" s="32"/>
      <c r="CC50" s="32"/>
      <c r="CD50" s="32"/>
      <c r="CE50" s="32"/>
      <c r="CF50" s="32"/>
      <c r="CG50" s="32"/>
      <c r="CH50" s="32"/>
      <c r="CI50" s="32"/>
      <c r="CJ50" s="32"/>
      <c r="CK50" s="32"/>
      <c r="CL50" s="32"/>
      <c r="CM50" s="32"/>
      <c r="CN50" s="32"/>
      <c r="CO50" s="34"/>
    </row>
    <row r="51" spans="2:94" x14ac:dyDescent="0.15">
      <c r="B51" s="110" t="s">
        <v>112</v>
      </c>
      <c r="C51" s="108">
        <v>1585.4423802544709</v>
      </c>
      <c r="D51" s="89">
        <v>5500</v>
      </c>
      <c r="E51" s="89">
        <v>502</v>
      </c>
      <c r="F51" s="89">
        <v>15000</v>
      </c>
      <c r="G51" s="89">
        <v>1500</v>
      </c>
      <c r="H51" s="86">
        <v>3500</v>
      </c>
      <c r="I51" s="86">
        <v>18000</v>
      </c>
      <c r="J51" s="86">
        <v>1500</v>
      </c>
      <c r="K51" s="86">
        <v>10000</v>
      </c>
      <c r="L51" s="86">
        <v>1000</v>
      </c>
      <c r="M51" s="108">
        <v>7040.399156620274</v>
      </c>
      <c r="N51" s="89">
        <v>1500</v>
      </c>
      <c r="O51" s="89">
        <v>700</v>
      </c>
      <c r="P51" s="108">
        <v>553.53352284466052</v>
      </c>
      <c r="Q51" s="108">
        <v>8708.264546989094</v>
      </c>
      <c r="R51" s="87">
        <v>76.589639606708502</v>
      </c>
      <c r="T51" s="32"/>
      <c r="U51" s="87">
        <f t="shared" si="0"/>
        <v>76589.639606708501</v>
      </c>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c r="BG51" s="32"/>
      <c r="BH51" s="32"/>
      <c r="BI51" s="32"/>
      <c r="BJ51" s="32"/>
      <c r="BK51" s="32"/>
      <c r="BL51" s="32"/>
      <c r="BM51" s="32"/>
      <c r="BN51" s="32"/>
      <c r="BO51" s="32"/>
      <c r="BP51" s="32"/>
      <c r="BQ51" s="32"/>
      <c r="BR51" s="32"/>
      <c r="BS51" s="32"/>
      <c r="BT51" s="32"/>
      <c r="BU51" s="32"/>
      <c r="BV51" s="32"/>
      <c r="BW51" s="32"/>
      <c r="BX51" s="32"/>
      <c r="BY51" s="32"/>
      <c r="BZ51" s="32"/>
      <c r="CA51" s="32"/>
      <c r="CB51" s="32"/>
      <c r="CC51" s="32"/>
      <c r="CD51" s="32"/>
      <c r="CE51" s="32"/>
      <c r="CF51" s="32"/>
      <c r="CG51" s="32"/>
      <c r="CH51" s="32"/>
      <c r="CI51" s="32"/>
      <c r="CJ51" s="32"/>
      <c r="CK51" s="32"/>
      <c r="CL51" s="32"/>
      <c r="CM51" s="32"/>
      <c r="CN51" s="32"/>
      <c r="CO51" s="34"/>
    </row>
    <row r="52" spans="2:94" x14ac:dyDescent="0.15">
      <c r="B52" s="110" t="s">
        <v>113</v>
      </c>
      <c r="C52" s="86">
        <v>4300</v>
      </c>
      <c r="D52" s="89">
        <v>8000</v>
      </c>
      <c r="E52" s="89">
        <v>17533</v>
      </c>
      <c r="F52" s="89">
        <v>43000</v>
      </c>
      <c r="G52" s="89">
        <v>10100</v>
      </c>
      <c r="H52" s="86">
        <v>10000</v>
      </c>
      <c r="I52" s="86">
        <v>10000</v>
      </c>
      <c r="J52" s="86">
        <v>10000</v>
      </c>
      <c r="K52" s="86">
        <v>35000</v>
      </c>
      <c r="L52" s="86">
        <v>1000</v>
      </c>
      <c r="M52" s="86">
        <v>17000</v>
      </c>
      <c r="N52" s="89">
        <v>1000</v>
      </c>
      <c r="O52" s="89">
        <v>3500</v>
      </c>
      <c r="P52" s="86">
        <v>1100</v>
      </c>
      <c r="Q52" s="86">
        <v>6000</v>
      </c>
      <c r="R52" s="87">
        <v>177.53299999999999</v>
      </c>
      <c r="T52" s="32"/>
      <c r="U52" s="87">
        <f t="shared" si="0"/>
        <v>177533</v>
      </c>
      <c r="V52" s="32"/>
      <c r="W52" s="32"/>
      <c r="X52" s="32"/>
      <c r="Y52" s="32"/>
      <c r="Z52" s="32"/>
      <c r="AA52" s="32"/>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c r="BC52" s="32"/>
      <c r="BD52" s="32"/>
      <c r="BE52" s="32"/>
      <c r="BF52" s="32"/>
      <c r="BG52" s="32"/>
      <c r="BH52" s="32"/>
      <c r="BI52" s="32"/>
      <c r="BJ52" s="32"/>
      <c r="BK52" s="32"/>
      <c r="BL52" s="32"/>
      <c r="BM52" s="32"/>
      <c r="BN52" s="32"/>
      <c r="BO52" s="32"/>
      <c r="BP52" s="32"/>
      <c r="BQ52" s="32"/>
      <c r="BR52" s="32"/>
      <c r="BS52" s="32"/>
      <c r="BT52" s="32"/>
      <c r="BU52" s="32"/>
      <c r="BV52" s="32"/>
      <c r="BW52" s="32"/>
      <c r="BX52" s="32"/>
      <c r="BY52" s="32"/>
      <c r="BZ52" s="32"/>
      <c r="CA52" s="32"/>
      <c r="CB52" s="32"/>
      <c r="CC52" s="32"/>
      <c r="CD52" s="32"/>
      <c r="CE52" s="32"/>
      <c r="CF52" s="32"/>
      <c r="CG52" s="32"/>
      <c r="CH52" s="32"/>
      <c r="CI52" s="32"/>
      <c r="CJ52" s="32"/>
      <c r="CK52" s="32"/>
      <c r="CL52" s="32"/>
      <c r="CM52" s="32"/>
      <c r="CN52" s="32"/>
      <c r="CO52" s="34"/>
    </row>
    <row r="53" spans="2:94" x14ac:dyDescent="0.15">
      <c r="B53" s="110" t="s">
        <v>114</v>
      </c>
      <c r="C53" s="86">
        <v>800</v>
      </c>
      <c r="D53" s="89">
        <v>3000</v>
      </c>
      <c r="E53" s="89">
        <v>1380</v>
      </c>
      <c r="F53" s="89">
        <v>20000</v>
      </c>
      <c r="G53" s="89">
        <v>1000</v>
      </c>
      <c r="H53" s="86">
        <v>10000</v>
      </c>
      <c r="I53" s="86">
        <v>5000</v>
      </c>
      <c r="J53" s="86">
        <v>5000</v>
      </c>
      <c r="K53" s="86">
        <v>8000</v>
      </c>
      <c r="L53" s="86">
        <v>800</v>
      </c>
      <c r="M53" s="108">
        <v>8713.7911999780426</v>
      </c>
      <c r="N53" s="89">
        <v>500</v>
      </c>
      <c r="O53" s="89">
        <v>2700</v>
      </c>
      <c r="P53" s="86">
        <v>2900</v>
      </c>
      <c r="Q53" s="86">
        <v>25000</v>
      </c>
      <c r="R53" s="87">
        <v>94.793791199978031</v>
      </c>
      <c r="T53" s="32"/>
      <c r="U53" s="87">
        <f t="shared" si="0"/>
        <v>94793.791199978034</v>
      </c>
      <c r="V53" s="32"/>
      <c r="W53" s="32"/>
      <c r="X53" s="32"/>
      <c r="Y53" s="32"/>
      <c r="Z53" s="32"/>
      <c r="AA53" s="32"/>
      <c r="AB53" s="32"/>
      <c r="AC53" s="32"/>
      <c r="AD53" s="32"/>
      <c r="AE53" s="32"/>
      <c r="AF53" s="32"/>
      <c r="AG53" s="32"/>
      <c r="AH53" s="32"/>
      <c r="AI53" s="32"/>
      <c r="AJ53" s="32"/>
      <c r="AK53" s="32"/>
      <c r="AL53" s="32"/>
      <c r="AM53" s="32"/>
      <c r="AN53" s="32"/>
      <c r="AO53" s="32"/>
      <c r="AP53" s="32"/>
      <c r="AQ53" s="32"/>
      <c r="AR53" s="32"/>
      <c r="AS53" s="32"/>
      <c r="AT53" s="32"/>
      <c r="AU53" s="32"/>
      <c r="AV53" s="32"/>
      <c r="AW53" s="32"/>
      <c r="AX53" s="32"/>
      <c r="AY53" s="32"/>
      <c r="AZ53" s="32"/>
      <c r="BA53" s="32"/>
      <c r="BB53" s="32"/>
      <c r="BC53" s="32"/>
      <c r="BD53" s="32"/>
      <c r="BE53" s="32"/>
      <c r="BF53" s="32"/>
      <c r="BG53" s="32"/>
      <c r="BH53" s="32"/>
      <c r="BI53" s="32"/>
      <c r="BJ53" s="32"/>
      <c r="BK53" s="32"/>
      <c r="BL53" s="32"/>
      <c r="BM53" s="32"/>
      <c r="BN53" s="32"/>
      <c r="BO53" s="32"/>
      <c r="BP53" s="32"/>
      <c r="BQ53" s="32"/>
      <c r="BR53" s="32"/>
      <c r="BS53" s="32"/>
      <c r="BT53" s="32"/>
      <c r="BU53" s="32"/>
      <c r="BV53" s="32"/>
      <c r="BW53" s="32"/>
      <c r="BX53" s="32"/>
      <c r="BY53" s="32"/>
      <c r="BZ53" s="32"/>
      <c r="CA53" s="32"/>
      <c r="CB53" s="32"/>
      <c r="CC53" s="32"/>
      <c r="CD53" s="32"/>
      <c r="CE53" s="32"/>
      <c r="CF53" s="32"/>
      <c r="CG53" s="32"/>
      <c r="CH53" s="32"/>
      <c r="CI53" s="32"/>
      <c r="CJ53" s="32"/>
      <c r="CK53" s="32"/>
      <c r="CL53" s="32"/>
      <c r="CM53" s="32"/>
      <c r="CN53" s="32"/>
      <c r="CO53" s="32"/>
    </row>
    <row r="54" spans="2:94" x14ac:dyDescent="0.15">
      <c r="B54" s="110" t="s">
        <v>115</v>
      </c>
      <c r="C54" s="86">
        <v>600</v>
      </c>
      <c r="D54" s="89">
        <v>4000</v>
      </c>
      <c r="E54" s="89">
        <v>7648</v>
      </c>
      <c r="F54" s="89">
        <v>22000</v>
      </c>
      <c r="G54" s="89">
        <v>1000</v>
      </c>
      <c r="H54" s="86">
        <v>14000</v>
      </c>
      <c r="I54" s="86">
        <v>16000</v>
      </c>
      <c r="J54" s="86">
        <v>2000</v>
      </c>
      <c r="K54" s="86">
        <v>11000</v>
      </c>
      <c r="L54" s="86">
        <v>200</v>
      </c>
      <c r="M54" s="86">
        <v>55000</v>
      </c>
      <c r="N54" s="89">
        <v>2200</v>
      </c>
      <c r="O54" s="89">
        <v>3000</v>
      </c>
      <c r="P54" s="86">
        <v>500</v>
      </c>
      <c r="Q54" s="86">
        <v>13800</v>
      </c>
      <c r="R54" s="87">
        <v>152.94800000000001</v>
      </c>
      <c r="T54" s="32"/>
      <c r="U54" s="87">
        <f t="shared" si="0"/>
        <v>152948</v>
      </c>
      <c r="V54" s="32"/>
      <c r="W54" s="32"/>
      <c r="X54" s="32"/>
      <c r="Y54" s="32"/>
      <c r="Z54" s="32"/>
      <c r="AA54" s="32"/>
      <c r="AB54" s="32"/>
      <c r="AC54" s="32"/>
      <c r="AD54" s="32"/>
      <c r="AE54" s="32"/>
      <c r="AF54" s="32"/>
      <c r="AG54" s="32"/>
      <c r="AH54" s="32"/>
      <c r="AI54" s="32"/>
      <c r="AJ54" s="32"/>
      <c r="AK54" s="32"/>
      <c r="AL54" s="32"/>
      <c r="AM54" s="32"/>
      <c r="AN54" s="32"/>
      <c r="AO54" s="32"/>
      <c r="AP54" s="32"/>
      <c r="AQ54" s="32"/>
      <c r="AR54" s="32"/>
      <c r="AS54" s="32"/>
      <c r="AT54" s="32"/>
      <c r="AU54" s="32"/>
      <c r="AV54" s="32"/>
      <c r="AW54" s="32"/>
      <c r="AX54" s="32"/>
      <c r="AY54" s="32"/>
      <c r="AZ54" s="32"/>
      <c r="BA54" s="32"/>
      <c r="BB54" s="32"/>
      <c r="BC54" s="32"/>
      <c r="BD54" s="32"/>
      <c r="BE54" s="32"/>
      <c r="BF54" s="32"/>
      <c r="BG54" s="32"/>
      <c r="BH54" s="32"/>
      <c r="BI54" s="32"/>
      <c r="BJ54" s="32"/>
      <c r="BK54" s="32"/>
      <c r="BL54" s="32"/>
      <c r="BM54" s="32"/>
      <c r="BN54" s="32"/>
      <c r="BO54" s="32"/>
      <c r="BP54" s="32"/>
      <c r="BQ54" s="32"/>
      <c r="BR54" s="32"/>
      <c r="BS54" s="32"/>
      <c r="BT54" s="32"/>
      <c r="BU54" s="32"/>
      <c r="BV54" s="32"/>
      <c r="BW54" s="32"/>
      <c r="BX54" s="32"/>
      <c r="BY54" s="32"/>
      <c r="BZ54" s="32"/>
      <c r="CA54" s="32"/>
      <c r="CB54" s="32"/>
      <c r="CC54" s="32"/>
      <c r="CD54" s="32"/>
      <c r="CE54" s="32"/>
      <c r="CF54" s="32"/>
      <c r="CG54" s="32"/>
      <c r="CH54" s="32"/>
      <c r="CI54" s="32"/>
      <c r="CJ54" s="32"/>
      <c r="CK54" s="32"/>
      <c r="CL54" s="32"/>
      <c r="CM54" s="32"/>
      <c r="CN54" s="32"/>
      <c r="CO54" s="11"/>
    </row>
    <row r="55" spans="2:94" x14ac:dyDescent="0.15">
      <c r="B55" s="110" t="s">
        <v>116</v>
      </c>
      <c r="C55" s="86">
        <v>3800</v>
      </c>
      <c r="D55" s="89">
        <v>4000</v>
      </c>
      <c r="E55" s="90">
        <v>11775.346788162575</v>
      </c>
      <c r="F55" s="89">
        <v>45000</v>
      </c>
      <c r="G55" s="90">
        <v>7208.7319344941598</v>
      </c>
      <c r="H55" s="86">
        <v>20000</v>
      </c>
      <c r="I55" s="86">
        <v>15000</v>
      </c>
      <c r="J55" s="86">
        <v>12000</v>
      </c>
      <c r="K55" s="86">
        <v>4000</v>
      </c>
      <c r="L55" s="86">
        <v>3200</v>
      </c>
      <c r="M55" s="86">
        <v>3500</v>
      </c>
      <c r="N55" s="89">
        <v>800</v>
      </c>
      <c r="O55" s="89">
        <v>500</v>
      </c>
      <c r="P55" s="86">
        <v>1000</v>
      </c>
      <c r="Q55" s="86">
        <v>15000</v>
      </c>
      <c r="R55" s="87">
        <v>146.78407872265674</v>
      </c>
      <c r="T55" s="32"/>
      <c r="U55" s="87">
        <f t="shared" si="0"/>
        <v>146784.07872265673</v>
      </c>
      <c r="V55" s="32"/>
      <c r="W55" s="32"/>
      <c r="X55" s="32"/>
      <c r="Y55" s="32"/>
      <c r="Z55" s="32"/>
      <c r="AA55" s="32"/>
      <c r="AB55" s="32"/>
      <c r="AC55" s="32"/>
      <c r="AD55" s="32"/>
      <c r="AE55" s="32"/>
      <c r="AF55" s="32"/>
      <c r="AG55" s="32"/>
      <c r="AH55" s="32"/>
      <c r="AI55" s="32"/>
      <c r="AJ55" s="32"/>
      <c r="AK55" s="32"/>
      <c r="AL55" s="32"/>
      <c r="AM55" s="32"/>
      <c r="AN55" s="32"/>
      <c r="AO55" s="32"/>
      <c r="AP55" s="32"/>
      <c r="AQ55" s="32"/>
      <c r="AR55" s="32"/>
      <c r="AS55" s="32"/>
      <c r="AT55" s="32"/>
      <c r="AU55" s="32"/>
      <c r="AV55" s="32"/>
      <c r="AW55" s="32"/>
      <c r="AX55" s="32"/>
      <c r="AY55" s="32"/>
      <c r="AZ55" s="32"/>
      <c r="BA55" s="32"/>
      <c r="BB55" s="32"/>
      <c r="BC55" s="32"/>
      <c r="BD55" s="32"/>
      <c r="BE55" s="32"/>
      <c r="BF55" s="32"/>
      <c r="BG55" s="32"/>
      <c r="BH55" s="32"/>
      <c r="BI55" s="32"/>
      <c r="BJ55" s="32"/>
      <c r="BK55" s="32"/>
      <c r="BL55" s="32"/>
      <c r="BM55" s="32"/>
      <c r="BN55" s="32"/>
      <c r="BO55" s="32"/>
      <c r="BP55" s="32"/>
      <c r="BQ55" s="32"/>
      <c r="BR55" s="32"/>
      <c r="BS55" s="32"/>
      <c r="BT55" s="32"/>
      <c r="BU55" s="32"/>
      <c r="BV55" s="32"/>
      <c r="BW55" s="32"/>
      <c r="BX55" s="32"/>
      <c r="BY55" s="32"/>
      <c r="BZ55" s="32"/>
      <c r="CA55" s="32"/>
      <c r="CB55" s="32"/>
      <c r="CC55" s="32"/>
      <c r="CD55" s="32"/>
      <c r="CE55" s="32"/>
      <c r="CF55" s="32"/>
      <c r="CG55" s="32"/>
      <c r="CH55" s="32"/>
      <c r="CI55" s="32"/>
      <c r="CJ55" s="32"/>
      <c r="CK55" s="32"/>
      <c r="CL55" s="32"/>
      <c r="CM55" s="32"/>
      <c r="CN55" s="32"/>
      <c r="CO55" s="32"/>
    </row>
    <row r="56" spans="2:94" x14ac:dyDescent="0.15">
      <c r="B56" s="110" t="s">
        <v>117</v>
      </c>
      <c r="C56" s="86">
        <v>700</v>
      </c>
      <c r="D56" s="89">
        <v>3000</v>
      </c>
      <c r="E56" s="89">
        <v>5392</v>
      </c>
      <c r="F56" s="89">
        <v>20000</v>
      </c>
      <c r="G56" s="90">
        <v>3072.0518149032264</v>
      </c>
      <c r="H56" s="86">
        <v>2000</v>
      </c>
      <c r="I56" s="86">
        <v>9000</v>
      </c>
      <c r="J56" s="86">
        <v>5000</v>
      </c>
      <c r="K56" s="86">
        <v>1500</v>
      </c>
      <c r="L56" s="108">
        <v>668.90947663685404</v>
      </c>
      <c r="M56" s="108">
        <v>5750.1062294962139</v>
      </c>
      <c r="N56" s="89">
        <v>1020</v>
      </c>
      <c r="O56" s="89">
        <v>400</v>
      </c>
      <c r="P56" s="86">
        <v>50</v>
      </c>
      <c r="Q56" s="86">
        <v>5000</v>
      </c>
      <c r="R56" s="87">
        <v>62.553067521036297</v>
      </c>
      <c r="T56" s="32"/>
      <c r="U56" s="87">
        <f t="shared" si="0"/>
        <v>62553.067521036297</v>
      </c>
      <c r="V56" s="32"/>
      <c r="W56" s="32"/>
      <c r="X56" s="32"/>
      <c r="Y56" s="32"/>
      <c r="Z56" s="32"/>
      <c r="AA56" s="32"/>
      <c r="AB56" s="32"/>
      <c r="AC56" s="32"/>
      <c r="AD56" s="32"/>
      <c r="AE56" s="32"/>
      <c r="AF56" s="32"/>
      <c r="AG56" s="32"/>
      <c r="AH56" s="32"/>
      <c r="AI56" s="32"/>
      <c r="AJ56" s="32"/>
      <c r="AK56" s="32"/>
      <c r="AL56" s="32"/>
      <c r="AM56" s="32"/>
      <c r="AN56" s="32"/>
      <c r="AO56" s="32"/>
      <c r="AP56" s="32"/>
      <c r="AQ56" s="32"/>
      <c r="AR56" s="32"/>
      <c r="AS56" s="32"/>
      <c r="AT56" s="32"/>
      <c r="AU56" s="32"/>
      <c r="AV56" s="32"/>
      <c r="AW56" s="32"/>
      <c r="AX56" s="32"/>
      <c r="AY56" s="32"/>
      <c r="AZ56" s="32"/>
      <c r="BA56" s="32"/>
      <c r="BB56" s="32"/>
      <c r="BC56" s="32"/>
      <c r="BD56" s="32"/>
      <c r="BE56" s="32"/>
      <c r="BF56" s="32"/>
      <c r="BG56" s="32"/>
      <c r="BH56" s="32"/>
      <c r="BI56" s="32"/>
      <c r="BJ56" s="32"/>
      <c r="BK56" s="32"/>
      <c r="BL56" s="32"/>
      <c r="BM56" s="32"/>
      <c r="BN56" s="32"/>
      <c r="BO56" s="32"/>
      <c r="BP56" s="32"/>
      <c r="BQ56" s="32"/>
      <c r="BR56" s="32"/>
      <c r="BS56" s="32"/>
      <c r="BT56" s="32"/>
      <c r="BU56" s="32"/>
      <c r="BV56" s="32"/>
      <c r="BW56" s="32"/>
      <c r="BX56" s="32"/>
      <c r="BY56" s="32"/>
      <c r="BZ56" s="32"/>
      <c r="CA56" s="32"/>
      <c r="CB56" s="32"/>
      <c r="CC56" s="32"/>
      <c r="CD56" s="32"/>
      <c r="CE56" s="32"/>
      <c r="CF56" s="32"/>
      <c r="CG56" s="32"/>
      <c r="CH56" s="32"/>
      <c r="CI56" s="32"/>
      <c r="CJ56" s="32"/>
      <c r="CK56" s="32"/>
      <c r="CL56" s="32"/>
      <c r="CM56" s="32"/>
      <c r="CN56" s="32"/>
      <c r="CO56" s="32"/>
    </row>
    <row r="57" spans="2:94" x14ac:dyDescent="0.15">
      <c r="B57" s="110" t="s">
        <v>118</v>
      </c>
      <c r="C57" s="86">
        <v>1200</v>
      </c>
      <c r="D57" s="89">
        <v>4000</v>
      </c>
      <c r="E57" s="89">
        <v>11674</v>
      </c>
      <c r="F57" s="89">
        <v>16000</v>
      </c>
      <c r="G57" s="90">
        <v>3618.5527428944492</v>
      </c>
      <c r="H57" s="108">
        <v>6737.2301359524417</v>
      </c>
      <c r="I57" s="108">
        <v>6574.9081972753665</v>
      </c>
      <c r="J57" s="108">
        <v>4388.3482662758543</v>
      </c>
      <c r="K57" s="108">
        <v>4249.948026262281</v>
      </c>
      <c r="L57" s="108">
        <v>787.90475148757866</v>
      </c>
      <c r="M57" s="108">
        <v>6773.0181408698209</v>
      </c>
      <c r="N57" s="89">
        <v>327</v>
      </c>
      <c r="O57" s="89">
        <v>850</v>
      </c>
      <c r="P57" s="86">
        <v>500</v>
      </c>
      <c r="Q57" s="86">
        <v>6000</v>
      </c>
      <c r="R57" s="87">
        <v>73.6809102610178</v>
      </c>
      <c r="T57" s="32"/>
      <c r="U57" s="87">
        <f t="shared" si="0"/>
        <v>73680.910261017794</v>
      </c>
      <c r="V57" s="32"/>
      <c r="W57" s="32"/>
      <c r="X57" s="32"/>
      <c r="Y57" s="32"/>
      <c r="Z57" s="32"/>
      <c r="AA57" s="32"/>
      <c r="AB57" s="32"/>
      <c r="AC57" s="32"/>
      <c r="AD57" s="32"/>
      <c r="AE57" s="32"/>
      <c r="AF57" s="32"/>
      <c r="AG57" s="32"/>
      <c r="AH57" s="32"/>
      <c r="AI57" s="32"/>
      <c r="AJ57" s="32"/>
      <c r="AK57" s="32"/>
      <c r="AL57" s="32"/>
      <c r="AM57" s="32"/>
      <c r="AN57" s="32"/>
      <c r="AO57" s="32"/>
      <c r="AP57" s="32"/>
      <c r="AQ57" s="32"/>
      <c r="AR57" s="32"/>
      <c r="AS57" s="32"/>
      <c r="AT57" s="32"/>
      <c r="AU57" s="32"/>
      <c r="AV57" s="32"/>
      <c r="AW57" s="32"/>
      <c r="AX57" s="32"/>
      <c r="AY57" s="32"/>
      <c r="AZ57" s="32"/>
      <c r="BA57" s="32"/>
      <c r="BB57" s="32"/>
      <c r="BC57" s="32"/>
      <c r="BD57" s="32"/>
      <c r="BE57" s="32"/>
      <c r="BF57" s="32"/>
      <c r="BG57" s="32"/>
      <c r="BH57" s="32"/>
      <c r="BI57" s="32"/>
      <c r="BJ57" s="32"/>
      <c r="BK57" s="32"/>
      <c r="BL57" s="32"/>
      <c r="BM57" s="32"/>
      <c r="BN57" s="32"/>
      <c r="BO57" s="32"/>
      <c r="BP57" s="32"/>
      <c r="BQ57" s="32"/>
      <c r="BR57" s="32"/>
      <c r="BS57" s="32"/>
      <c r="BT57" s="32"/>
      <c r="BU57" s="32"/>
      <c r="BV57" s="32"/>
      <c r="BW57" s="32"/>
      <c r="BX57" s="32"/>
      <c r="BY57" s="32"/>
      <c r="BZ57" s="32"/>
      <c r="CA57" s="32"/>
      <c r="CB57" s="32"/>
      <c r="CC57" s="32"/>
      <c r="CD57" s="32"/>
      <c r="CE57" s="32"/>
      <c r="CF57" s="32"/>
      <c r="CG57" s="32"/>
      <c r="CH57" s="32"/>
      <c r="CI57" s="32"/>
      <c r="CJ57" s="32"/>
      <c r="CK57" s="32"/>
      <c r="CL57" s="32"/>
      <c r="CM57" s="32"/>
      <c r="CN57" s="32"/>
      <c r="CO57" s="11"/>
    </row>
    <row r="58" spans="2:94" s="30" customFormat="1" x14ac:dyDescent="0.15">
      <c r="B58" s="110" t="s">
        <v>119</v>
      </c>
      <c r="C58" s="86">
        <v>550</v>
      </c>
      <c r="D58" s="89">
        <v>15000</v>
      </c>
      <c r="E58" s="89">
        <v>23920</v>
      </c>
      <c r="F58" s="89">
        <v>8000</v>
      </c>
      <c r="G58" s="90">
        <v>4965.097232526582</v>
      </c>
      <c r="H58" s="86">
        <v>2500</v>
      </c>
      <c r="I58" s="108">
        <v>9021.5787388898316</v>
      </c>
      <c r="J58" s="86">
        <v>5000</v>
      </c>
      <c r="K58" s="108">
        <v>5831.4488359415172</v>
      </c>
      <c r="L58" s="108">
        <v>1081.101749359646</v>
      </c>
      <c r="M58" s="86">
        <v>15000</v>
      </c>
      <c r="N58" s="89">
        <v>1000</v>
      </c>
      <c r="O58" s="89">
        <v>3000</v>
      </c>
      <c r="P58" s="86">
        <v>30</v>
      </c>
      <c r="Q58" s="86">
        <v>6200</v>
      </c>
      <c r="R58" s="87">
        <v>101.09922655671757</v>
      </c>
      <c r="T58" s="32"/>
      <c r="U58" s="87">
        <f t="shared" si="0"/>
        <v>101099.22655671756</v>
      </c>
      <c r="V58" s="32"/>
      <c r="W58" s="32"/>
      <c r="X58" s="32"/>
      <c r="Y58" s="32"/>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c r="BE58" s="32"/>
      <c r="BF58" s="32"/>
      <c r="BG58" s="32"/>
      <c r="BH58" s="32"/>
      <c r="BI58" s="32"/>
      <c r="BJ58" s="32"/>
      <c r="BK58" s="32"/>
      <c r="BL58" s="32"/>
      <c r="BM58" s="32"/>
      <c r="BN58" s="32"/>
      <c r="BO58" s="32"/>
      <c r="BP58" s="32"/>
      <c r="BQ58" s="32"/>
      <c r="BR58" s="32"/>
      <c r="BS58" s="32"/>
      <c r="BT58" s="32"/>
      <c r="BU58" s="32"/>
      <c r="BV58" s="32"/>
      <c r="BW58" s="32"/>
      <c r="BX58" s="32"/>
      <c r="BY58" s="32"/>
      <c r="BZ58" s="32"/>
      <c r="CA58" s="32"/>
      <c r="CB58" s="32"/>
      <c r="CC58" s="32"/>
      <c r="CD58" s="32"/>
      <c r="CE58" s="32"/>
      <c r="CF58" s="32"/>
      <c r="CG58" s="32"/>
      <c r="CH58" s="32"/>
      <c r="CI58" s="32"/>
      <c r="CJ58" s="32"/>
      <c r="CK58" s="32"/>
      <c r="CL58" s="32"/>
      <c r="CM58" s="32"/>
      <c r="CN58" s="32"/>
      <c r="CO58" s="11"/>
    </row>
    <row r="59" spans="2:94" s="30" customFormat="1" x14ac:dyDescent="0.15">
      <c r="B59" s="110" t="s">
        <v>120</v>
      </c>
      <c r="C59" s="86">
        <v>550</v>
      </c>
      <c r="D59" s="89">
        <v>3000</v>
      </c>
      <c r="E59" s="89">
        <v>4485</v>
      </c>
      <c r="F59" s="89">
        <v>5000</v>
      </c>
      <c r="G59" s="90">
        <v>3921.9718589826989</v>
      </c>
      <c r="H59" s="108">
        <v>7302.1533404121556</v>
      </c>
      <c r="I59" s="86">
        <v>10000</v>
      </c>
      <c r="J59" s="86">
        <v>8000</v>
      </c>
      <c r="K59" s="86">
        <v>8000</v>
      </c>
      <c r="L59" s="86">
        <v>200</v>
      </c>
      <c r="M59" s="86">
        <v>12000</v>
      </c>
      <c r="N59" s="89">
        <v>2400</v>
      </c>
      <c r="O59" s="89">
        <v>3000</v>
      </c>
      <c r="P59" s="86">
        <v>1000</v>
      </c>
      <c r="Q59" s="86">
        <v>11000</v>
      </c>
      <c r="R59" s="87">
        <v>79.859125199394853</v>
      </c>
      <c r="T59" s="32"/>
      <c r="U59" s="87">
        <f t="shared" si="0"/>
        <v>79859.125199394854</v>
      </c>
      <c r="V59" s="32"/>
      <c r="W59" s="32"/>
      <c r="X59" s="32"/>
      <c r="Y59" s="32"/>
      <c r="Z59" s="32"/>
      <c r="AA59" s="32"/>
      <c r="AB59" s="32"/>
      <c r="AC59" s="32"/>
      <c r="AD59" s="32"/>
      <c r="AE59" s="32"/>
      <c r="AF59" s="32"/>
      <c r="AG59" s="32"/>
      <c r="AH59" s="32"/>
      <c r="AI59" s="32"/>
      <c r="AJ59" s="32"/>
      <c r="AK59" s="32"/>
      <c r="AL59" s="32"/>
      <c r="AM59" s="32"/>
      <c r="AN59" s="32"/>
      <c r="AO59" s="32"/>
      <c r="AP59" s="32"/>
      <c r="AQ59" s="32"/>
      <c r="AR59" s="32"/>
      <c r="AS59" s="32"/>
      <c r="AT59" s="32"/>
      <c r="AU59" s="32"/>
      <c r="AV59" s="32"/>
      <c r="AW59" s="32"/>
      <c r="AX59" s="32"/>
      <c r="AY59" s="32"/>
      <c r="AZ59" s="32"/>
      <c r="BA59" s="32"/>
      <c r="BB59" s="32"/>
      <c r="BC59" s="32"/>
      <c r="BD59" s="32"/>
      <c r="BE59" s="32"/>
      <c r="BF59" s="32"/>
      <c r="BG59" s="32"/>
      <c r="BH59" s="32"/>
      <c r="BI59" s="32"/>
      <c r="BJ59" s="32"/>
      <c r="BK59" s="32"/>
      <c r="BL59" s="32"/>
      <c r="BM59" s="32"/>
      <c r="BN59" s="32"/>
      <c r="BO59" s="32"/>
      <c r="BP59" s="32"/>
      <c r="BQ59" s="32"/>
      <c r="BR59" s="32"/>
      <c r="BS59" s="32"/>
      <c r="BT59" s="32"/>
      <c r="BU59" s="32"/>
      <c r="BV59" s="32"/>
      <c r="BW59" s="32"/>
      <c r="BX59" s="32"/>
      <c r="BY59" s="32"/>
      <c r="BZ59" s="32"/>
      <c r="CA59" s="32"/>
      <c r="CB59" s="32"/>
      <c r="CC59" s="32"/>
      <c r="CD59" s="32"/>
      <c r="CE59" s="32"/>
      <c r="CF59" s="32"/>
      <c r="CG59" s="32"/>
      <c r="CH59" s="32"/>
      <c r="CI59" s="32"/>
      <c r="CJ59" s="32"/>
      <c r="CK59" s="32"/>
      <c r="CL59" s="32"/>
      <c r="CM59" s="32"/>
      <c r="CN59" s="32"/>
      <c r="CO59" s="11"/>
    </row>
    <row r="60" spans="2:94" s="30" customFormat="1" x14ac:dyDescent="0.15">
      <c r="B60" s="110" t="s">
        <v>121</v>
      </c>
      <c r="C60" s="108">
        <v>1664.3597053101616</v>
      </c>
      <c r="D60" s="89">
        <v>4000</v>
      </c>
      <c r="E60" s="89">
        <v>9100</v>
      </c>
      <c r="F60" s="89">
        <v>20000</v>
      </c>
      <c r="G60" s="89">
        <v>5500</v>
      </c>
      <c r="H60" s="86">
        <v>2000</v>
      </c>
      <c r="I60" s="86">
        <v>10000</v>
      </c>
      <c r="J60" s="86">
        <v>7000</v>
      </c>
      <c r="K60" s="108">
        <v>4637.6224761359535</v>
      </c>
      <c r="L60" s="86">
        <v>400</v>
      </c>
      <c r="M60" s="86">
        <v>4300</v>
      </c>
      <c r="N60" s="89">
        <v>800</v>
      </c>
      <c r="O60" s="89">
        <v>2900</v>
      </c>
      <c r="P60" s="86">
        <v>100</v>
      </c>
      <c r="Q60" s="86">
        <v>8000</v>
      </c>
      <c r="R60" s="87">
        <v>80.401982181446115</v>
      </c>
      <c r="T60" s="32"/>
      <c r="U60" s="87">
        <f t="shared" si="0"/>
        <v>80401.982181446117</v>
      </c>
      <c r="V60" s="32"/>
      <c r="W60" s="32"/>
      <c r="X60" s="32"/>
      <c r="Y60" s="32"/>
      <c r="Z60" s="32"/>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Y60" s="32"/>
      <c r="AZ60" s="32"/>
      <c r="BA60" s="32"/>
      <c r="BB60" s="32"/>
      <c r="BC60" s="32"/>
      <c r="BD60" s="32"/>
      <c r="BE60" s="32"/>
      <c r="BF60" s="32"/>
      <c r="BG60" s="32"/>
      <c r="BH60" s="32"/>
      <c r="BI60" s="32"/>
      <c r="BJ60" s="32"/>
      <c r="BK60" s="32"/>
      <c r="BL60" s="32"/>
      <c r="BM60" s="32"/>
      <c r="BN60" s="32"/>
      <c r="BO60" s="32"/>
      <c r="BP60" s="32"/>
      <c r="BQ60" s="32"/>
      <c r="BR60" s="32"/>
      <c r="BS60" s="32"/>
      <c r="BT60" s="32"/>
      <c r="BU60" s="32"/>
      <c r="BV60" s="32"/>
      <c r="BW60" s="32"/>
      <c r="BX60" s="32"/>
      <c r="BY60" s="32"/>
      <c r="BZ60" s="32"/>
      <c r="CA60" s="32"/>
      <c r="CB60" s="32"/>
      <c r="CC60" s="32"/>
      <c r="CD60" s="32"/>
      <c r="CE60" s="32"/>
      <c r="CF60" s="32"/>
      <c r="CG60" s="32"/>
      <c r="CH60" s="32"/>
      <c r="CI60" s="32"/>
      <c r="CJ60" s="32"/>
      <c r="CK60" s="32"/>
      <c r="CL60" s="32"/>
      <c r="CM60" s="32"/>
      <c r="CN60" s="32"/>
      <c r="CO60" s="11"/>
    </row>
    <row r="61" spans="2:94" s="30" customFormat="1" x14ac:dyDescent="0.15">
      <c r="B61" s="110" t="s">
        <v>122</v>
      </c>
      <c r="C61" s="87">
        <v>5000</v>
      </c>
      <c r="D61" s="91">
        <v>20000</v>
      </c>
      <c r="E61" s="91">
        <v>4285</v>
      </c>
      <c r="F61" s="91">
        <v>10000</v>
      </c>
      <c r="G61" s="87">
        <v>40000</v>
      </c>
      <c r="H61" s="87">
        <v>10000</v>
      </c>
      <c r="I61" s="87">
        <v>20000</v>
      </c>
      <c r="J61" s="87">
        <v>12000</v>
      </c>
      <c r="K61" s="87">
        <v>3000</v>
      </c>
      <c r="L61" s="87">
        <v>600</v>
      </c>
      <c r="M61" s="109">
        <v>13451.813935998618</v>
      </c>
      <c r="N61" s="91">
        <v>600</v>
      </c>
      <c r="O61" s="91">
        <v>900</v>
      </c>
      <c r="P61" s="87">
        <v>200</v>
      </c>
      <c r="Q61" s="87">
        <v>6300</v>
      </c>
      <c r="R61" s="87">
        <v>146.33681393599863</v>
      </c>
      <c r="T61" s="32"/>
      <c r="U61" s="87">
        <f t="shared" si="0"/>
        <v>146336.81393599862</v>
      </c>
      <c r="V61" s="32"/>
      <c r="W61" s="32"/>
      <c r="X61" s="32"/>
      <c r="Y61" s="32"/>
      <c r="Z61" s="32"/>
      <c r="AA61" s="32"/>
      <c r="AB61" s="32"/>
      <c r="AC61" s="32"/>
      <c r="AD61" s="32"/>
      <c r="AE61" s="32"/>
      <c r="AF61" s="32"/>
      <c r="AG61" s="32"/>
      <c r="AH61" s="32"/>
      <c r="AI61" s="32"/>
      <c r="AJ61" s="32"/>
      <c r="AK61" s="32"/>
      <c r="AL61" s="32"/>
      <c r="AM61" s="32"/>
      <c r="AN61" s="32"/>
      <c r="AO61" s="32"/>
      <c r="AP61" s="32"/>
      <c r="AQ61" s="32"/>
      <c r="AR61" s="32"/>
      <c r="AS61" s="32"/>
      <c r="AT61" s="32"/>
      <c r="AU61" s="32"/>
      <c r="AV61" s="32"/>
      <c r="AW61" s="32"/>
      <c r="AX61" s="32"/>
      <c r="AY61" s="32"/>
      <c r="AZ61" s="32"/>
      <c r="BA61" s="32"/>
      <c r="BB61" s="32"/>
      <c r="BC61" s="32"/>
      <c r="BD61" s="32"/>
      <c r="BE61" s="32"/>
      <c r="BF61" s="32"/>
      <c r="BG61" s="32"/>
      <c r="BH61" s="32"/>
      <c r="BI61" s="32"/>
      <c r="BJ61" s="32"/>
      <c r="BK61" s="32"/>
      <c r="BL61" s="32"/>
      <c r="BM61" s="32"/>
      <c r="BN61" s="32"/>
      <c r="BO61" s="32"/>
      <c r="BP61" s="32"/>
      <c r="BQ61" s="32"/>
      <c r="BR61" s="32"/>
      <c r="BS61" s="32"/>
      <c r="BT61" s="32"/>
      <c r="BU61" s="32"/>
      <c r="BV61" s="32"/>
      <c r="BW61" s="32"/>
      <c r="BX61" s="32"/>
      <c r="BY61" s="32"/>
      <c r="BZ61" s="32"/>
      <c r="CA61" s="32"/>
      <c r="CB61" s="32"/>
      <c r="CC61" s="32"/>
      <c r="CD61" s="32"/>
      <c r="CE61" s="32"/>
      <c r="CF61" s="32"/>
      <c r="CG61" s="32"/>
      <c r="CH61" s="32"/>
      <c r="CI61" s="32"/>
      <c r="CJ61" s="32"/>
      <c r="CK61" s="32"/>
      <c r="CL61" s="32"/>
      <c r="CM61" s="32"/>
      <c r="CN61" s="32"/>
      <c r="CO61" s="11"/>
    </row>
    <row r="62" spans="2:94" s="30" customFormat="1" x14ac:dyDescent="0.15">
      <c r="B62" s="110" t="s">
        <v>123</v>
      </c>
      <c r="C62" s="87">
        <v>1500</v>
      </c>
      <c r="D62" s="91">
        <v>200</v>
      </c>
      <c r="E62" s="91">
        <v>418</v>
      </c>
      <c r="F62" s="91">
        <v>500</v>
      </c>
      <c r="G62" s="87">
        <v>1000</v>
      </c>
      <c r="H62" s="108">
        <v>1228.6979549147723</v>
      </c>
      <c r="I62" s="87">
        <v>800</v>
      </c>
      <c r="J62" s="87">
        <v>3000</v>
      </c>
      <c r="K62" s="87">
        <v>1000</v>
      </c>
      <c r="L62" s="109">
        <v>143.69361550577923</v>
      </c>
      <c r="M62" s="87">
        <v>1000</v>
      </c>
      <c r="N62" s="91">
        <v>250</v>
      </c>
      <c r="O62" s="91">
        <v>1000</v>
      </c>
      <c r="P62" s="108">
        <v>97.116413797969713</v>
      </c>
      <c r="Q62" s="87">
        <v>1300</v>
      </c>
      <c r="R62" s="87">
        <v>13.437507984218522</v>
      </c>
      <c r="T62" s="32"/>
      <c r="U62" s="87">
        <f t="shared" si="0"/>
        <v>13437.507984218522</v>
      </c>
      <c r="V62" s="32"/>
      <c r="W62" s="32"/>
      <c r="X62" s="32"/>
      <c r="Y62" s="32"/>
      <c r="Z62" s="32"/>
      <c r="AA62" s="32"/>
      <c r="AB62" s="32"/>
      <c r="AC62" s="32"/>
      <c r="AD62" s="32"/>
      <c r="AE62" s="32"/>
      <c r="AF62" s="32"/>
      <c r="AG62" s="32"/>
      <c r="AH62" s="32"/>
      <c r="AI62" s="32"/>
      <c r="AJ62" s="32"/>
      <c r="AK62" s="32"/>
      <c r="AL62" s="32"/>
      <c r="AM62" s="32"/>
      <c r="AN62" s="32"/>
      <c r="AO62" s="32"/>
      <c r="AP62" s="32"/>
      <c r="AQ62" s="32"/>
      <c r="AR62" s="32"/>
      <c r="AS62" s="32"/>
      <c r="AT62" s="32"/>
      <c r="AU62" s="32"/>
      <c r="AV62" s="32"/>
      <c r="AW62" s="32"/>
      <c r="AX62" s="32"/>
      <c r="AY62" s="32"/>
      <c r="AZ62" s="32"/>
      <c r="BA62" s="32"/>
      <c r="BB62" s="32"/>
      <c r="BC62" s="32"/>
      <c r="BD62" s="32"/>
      <c r="BE62" s="32"/>
      <c r="BF62" s="32"/>
      <c r="BG62" s="32"/>
      <c r="BH62" s="32"/>
      <c r="BI62" s="32"/>
      <c r="BJ62" s="32"/>
      <c r="BK62" s="32"/>
      <c r="BL62" s="32"/>
      <c r="BM62" s="32"/>
      <c r="BN62" s="32"/>
      <c r="BO62" s="32"/>
      <c r="BP62" s="32"/>
      <c r="BQ62" s="32"/>
      <c r="BR62" s="32"/>
      <c r="BS62" s="32"/>
      <c r="BT62" s="32"/>
      <c r="BU62" s="32"/>
      <c r="BV62" s="32"/>
      <c r="BW62" s="32"/>
      <c r="BX62" s="32"/>
      <c r="BY62" s="32"/>
      <c r="BZ62" s="32"/>
      <c r="CA62" s="32"/>
      <c r="CB62" s="32"/>
      <c r="CC62" s="32"/>
      <c r="CD62" s="32"/>
      <c r="CE62" s="32"/>
      <c r="CF62" s="32"/>
      <c r="CG62" s="32"/>
      <c r="CH62" s="32"/>
      <c r="CI62" s="32"/>
      <c r="CJ62" s="32"/>
      <c r="CK62" s="32"/>
      <c r="CL62" s="32"/>
      <c r="CM62" s="32"/>
      <c r="CN62" s="32"/>
      <c r="CO62" s="11"/>
    </row>
    <row r="63" spans="2:94" s="30" customFormat="1" x14ac:dyDescent="0.15">
      <c r="B63" s="110" t="s">
        <v>124</v>
      </c>
      <c r="C63" s="87">
        <v>2000</v>
      </c>
      <c r="D63" s="91">
        <v>10000</v>
      </c>
      <c r="E63" s="91">
        <v>1680</v>
      </c>
      <c r="F63" s="91">
        <v>4000</v>
      </c>
      <c r="G63" s="87">
        <v>4000</v>
      </c>
      <c r="H63" s="108">
        <v>4206.5151649281406</v>
      </c>
      <c r="I63" s="87">
        <v>5</v>
      </c>
      <c r="J63" s="87">
        <v>5000</v>
      </c>
      <c r="K63" s="87">
        <v>800</v>
      </c>
      <c r="L63" s="87">
        <v>2000</v>
      </c>
      <c r="M63" s="109">
        <v>4228.8600721226594</v>
      </c>
      <c r="N63" s="91">
        <v>830</v>
      </c>
      <c r="O63" s="91">
        <v>1623</v>
      </c>
      <c r="P63" s="87">
        <v>400</v>
      </c>
      <c r="Q63" s="109">
        <v>5230.6739178926828</v>
      </c>
      <c r="R63" s="87">
        <v>46.00404915494348</v>
      </c>
      <c r="T63" s="32"/>
      <c r="U63" s="87">
        <f t="shared" si="0"/>
        <v>46004.049154943481</v>
      </c>
      <c r="V63" s="32"/>
      <c r="W63" s="32"/>
      <c r="X63" s="32"/>
      <c r="Y63" s="32"/>
      <c r="Z63" s="32"/>
      <c r="AA63" s="32"/>
      <c r="AB63" s="32"/>
      <c r="AC63" s="32"/>
      <c r="AD63" s="32"/>
      <c r="AE63" s="32"/>
      <c r="AF63" s="32"/>
      <c r="AG63" s="32"/>
      <c r="AH63" s="32"/>
      <c r="AI63" s="32"/>
      <c r="AJ63" s="32"/>
      <c r="AK63" s="32"/>
      <c r="AL63" s="32"/>
      <c r="AM63" s="32"/>
      <c r="AN63" s="32"/>
      <c r="AO63" s="32"/>
      <c r="AP63" s="32"/>
      <c r="AQ63" s="32"/>
      <c r="AR63" s="32"/>
      <c r="AS63" s="32"/>
      <c r="AT63" s="32"/>
      <c r="AU63" s="32"/>
      <c r="AV63" s="32"/>
      <c r="AW63" s="32"/>
      <c r="AX63" s="32"/>
      <c r="AY63" s="32"/>
      <c r="AZ63" s="32"/>
      <c r="BA63" s="32"/>
      <c r="BB63" s="32"/>
      <c r="BC63" s="32"/>
      <c r="BD63" s="32"/>
      <c r="BE63" s="32"/>
      <c r="BF63" s="32"/>
      <c r="BG63" s="32"/>
      <c r="BH63" s="32"/>
      <c r="BI63" s="32"/>
      <c r="BJ63" s="32"/>
      <c r="BK63" s="32"/>
      <c r="BL63" s="32"/>
      <c r="BM63" s="32"/>
      <c r="BN63" s="32"/>
      <c r="BO63" s="32"/>
      <c r="BP63" s="32"/>
      <c r="BQ63" s="32"/>
      <c r="BR63" s="32"/>
      <c r="BS63" s="32"/>
      <c r="BT63" s="32"/>
      <c r="BU63" s="32"/>
      <c r="BV63" s="32"/>
      <c r="BW63" s="32"/>
      <c r="BX63" s="32"/>
      <c r="BY63" s="32"/>
      <c r="BZ63" s="32"/>
      <c r="CA63" s="32"/>
      <c r="CB63" s="32"/>
      <c r="CC63" s="32"/>
      <c r="CD63" s="32"/>
      <c r="CE63" s="32"/>
      <c r="CF63" s="32"/>
      <c r="CG63" s="32"/>
      <c r="CH63" s="32"/>
      <c r="CI63" s="32"/>
      <c r="CJ63" s="32"/>
      <c r="CK63" s="32"/>
      <c r="CL63" s="32"/>
      <c r="CM63" s="32"/>
      <c r="CN63" s="32"/>
      <c r="CO63" s="32"/>
      <c r="CP63" s="11"/>
    </row>
    <row r="64" spans="2:94" s="30" customFormat="1" x14ac:dyDescent="0.15">
      <c r="B64" s="110" t="s">
        <v>125</v>
      </c>
      <c r="C64" s="91">
        <v>50</v>
      </c>
      <c r="D64" s="91">
        <v>8000</v>
      </c>
      <c r="E64" s="91">
        <v>2200</v>
      </c>
      <c r="F64" s="91">
        <v>12000</v>
      </c>
      <c r="G64" s="91">
        <v>1000</v>
      </c>
      <c r="H64" s="91">
        <v>3500</v>
      </c>
      <c r="I64" s="91">
        <v>4000</v>
      </c>
      <c r="J64" s="91">
        <v>10000</v>
      </c>
      <c r="K64" s="91">
        <v>2600</v>
      </c>
      <c r="L64" s="103">
        <v>542.61473030392074</v>
      </c>
      <c r="M64" s="91">
        <v>3500</v>
      </c>
      <c r="N64" s="91">
        <v>550</v>
      </c>
      <c r="O64" s="91">
        <v>1350</v>
      </c>
      <c r="P64" s="91">
        <v>300</v>
      </c>
      <c r="Q64" s="91">
        <v>1150</v>
      </c>
      <c r="R64" s="111">
        <v>50.74261473030392</v>
      </c>
      <c r="T64" s="32"/>
      <c r="U64" s="87">
        <f t="shared" si="0"/>
        <v>50742.614730303918</v>
      </c>
      <c r="V64" s="32"/>
      <c r="W64" s="32"/>
      <c r="X64" s="32"/>
      <c r="Y64" s="32"/>
      <c r="Z64" s="32"/>
      <c r="AA64" s="32"/>
      <c r="AB64" s="32"/>
      <c r="AC64" s="32"/>
      <c r="AD64" s="32"/>
      <c r="AE64" s="32"/>
      <c r="AF64" s="32"/>
      <c r="AG64" s="32"/>
      <c r="AH64" s="32"/>
      <c r="AI64" s="32"/>
      <c r="AJ64" s="32"/>
      <c r="AK64" s="32"/>
      <c r="AL64" s="32"/>
      <c r="AM64" s="32"/>
      <c r="AN64" s="32"/>
      <c r="AO64" s="32"/>
      <c r="AP64" s="32"/>
      <c r="AQ64" s="32"/>
      <c r="AR64" s="32"/>
      <c r="AS64" s="32"/>
      <c r="AT64" s="32"/>
      <c r="AU64" s="32"/>
      <c r="AV64" s="32"/>
      <c r="AW64" s="32"/>
      <c r="AX64" s="32"/>
      <c r="AY64" s="32"/>
      <c r="AZ64" s="32"/>
      <c r="BA64" s="32"/>
      <c r="BB64" s="32"/>
      <c r="BC64" s="32"/>
      <c r="BD64" s="32"/>
      <c r="BE64" s="32"/>
      <c r="BF64" s="32"/>
      <c r="BG64" s="32"/>
      <c r="BH64" s="32"/>
      <c r="BI64" s="32"/>
      <c r="BJ64" s="32"/>
      <c r="BK64" s="32"/>
      <c r="BL64" s="32"/>
      <c r="BM64" s="32"/>
      <c r="BN64" s="32"/>
      <c r="BO64" s="32"/>
      <c r="BP64" s="32"/>
      <c r="BQ64" s="32"/>
      <c r="BR64" s="32"/>
      <c r="BS64" s="32"/>
      <c r="BT64" s="32"/>
      <c r="BU64" s="32"/>
      <c r="BV64" s="32"/>
      <c r="BW64" s="32"/>
      <c r="BX64" s="32"/>
      <c r="BY64" s="32"/>
      <c r="BZ64" s="32"/>
      <c r="CA64" s="32"/>
      <c r="CB64" s="32"/>
      <c r="CC64" s="32"/>
      <c r="CD64" s="32"/>
      <c r="CE64" s="32"/>
      <c r="CF64" s="32"/>
      <c r="CG64" s="32"/>
      <c r="CH64" s="32"/>
      <c r="CI64" s="32"/>
      <c r="CJ64" s="32"/>
      <c r="CK64" s="32"/>
      <c r="CL64" s="32"/>
      <c r="CM64" s="32"/>
      <c r="CN64" s="32"/>
      <c r="CO64" s="32"/>
      <c r="CP64" s="11"/>
    </row>
    <row r="65" spans="2:94" s="30" customFormat="1" x14ac:dyDescent="0.15">
      <c r="B65" s="110" t="s">
        <v>126</v>
      </c>
      <c r="C65" s="87">
        <v>16000</v>
      </c>
      <c r="D65" s="91">
        <v>60000</v>
      </c>
      <c r="E65" s="91">
        <v>2455</v>
      </c>
      <c r="F65" s="91">
        <v>20000</v>
      </c>
      <c r="G65" s="87">
        <v>13000</v>
      </c>
      <c r="H65" s="87">
        <v>14700</v>
      </c>
      <c r="I65" s="87">
        <v>4000</v>
      </c>
      <c r="J65" s="87">
        <v>12000</v>
      </c>
      <c r="K65" s="87">
        <v>3000</v>
      </c>
      <c r="L65" s="87">
        <v>1000</v>
      </c>
      <c r="M65" s="87">
        <v>21000</v>
      </c>
      <c r="N65" s="103">
        <v>2221.944549435033</v>
      </c>
      <c r="O65" s="91">
        <v>7218</v>
      </c>
      <c r="P65" s="87">
        <v>200</v>
      </c>
      <c r="Q65" s="87">
        <v>2400</v>
      </c>
      <c r="R65" s="111">
        <v>179.19494454943504</v>
      </c>
      <c r="T65" s="32"/>
      <c r="U65" s="87">
        <f t="shared" si="0"/>
        <v>179194.94454943502</v>
      </c>
      <c r="V65" s="32"/>
      <c r="W65" s="32"/>
      <c r="X65" s="32"/>
      <c r="Y65" s="32"/>
      <c r="Z65" s="32"/>
      <c r="AA65" s="32"/>
      <c r="AB65" s="32"/>
      <c r="AC65" s="32"/>
      <c r="AD65" s="32"/>
      <c r="AE65" s="32"/>
      <c r="AF65" s="32"/>
      <c r="AG65" s="32"/>
      <c r="AH65" s="32"/>
      <c r="AI65" s="32"/>
      <c r="AJ65" s="32"/>
      <c r="AK65" s="32"/>
      <c r="AL65" s="32"/>
      <c r="AM65" s="32"/>
      <c r="AN65" s="32"/>
      <c r="AO65" s="32"/>
      <c r="AP65" s="32"/>
      <c r="AQ65" s="32"/>
      <c r="AR65" s="32"/>
      <c r="AS65" s="32"/>
      <c r="AT65" s="32"/>
      <c r="AU65" s="32"/>
      <c r="AV65" s="32"/>
      <c r="AW65" s="32"/>
      <c r="AX65" s="32"/>
      <c r="AY65" s="32"/>
      <c r="AZ65" s="32"/>
      <c r="BA65" s="32"/>
      <c r="BB65" s="32"/>
      <c r="BC65" s="32"/>
      <c r="BD65" s="32"/>
      <c r="BE65" s="32"/>
      <c r="BF65" s="32"/>
      <c r="BG65" s="32"/>
      <c r="BH65" s="32"/>
      <c r="BI65" s="32"/>
      <c r="BJ65" s="32"/>
      <c r="BK65" s="32"/>
      <c r="BL65" s="32"/>
      <c r="BM65" s="32"/>
      <c r="BN65" s="32"/>
      <c r="BO65" s="32"/>
      <c r="BP65" s="32"/>
      <c r="BQ65" s="32"/>
      <c r="BR65" s="32"/>
      <c r="BS65" s="32"/>
      <c r="BT65" s="32"/>
      <c r="BU65" s="32"/>
      <c r="BV65" s="32"/>
      <c r="BW65" s="32"/>
      <c r="BX65" s="32"/>
      <c r="BY65" s="32"/>
      <c r="BZ65" s="32"/>
      <c r="CA65" s="32"/>
      <c r="CB65" s="32"/>
      <c r="CC65" s="32"/>
      <c r="CD65" s="32"/>
      <c r="CE65" s="32"/>
      <c r="CF65" s="32"/>
      <c r="CG65" s="32"/>
      <c r="CH65" s="32"/>
      <c r="CI65" s="32"/>
      <c r="CJ65" s="32"/>
      <c r="CK65" s="32"/>
      <c r="CL65" s="32"/>
      <c r="CM65" s="32"/>
      <c r="CN65" s="32"/>
      <c r="CO65" s="32"/>
      <c r="CP65" s="11"/>
    </row>
    <row r="66" spans="2:94" s="30" customFormat="1" x14ac:dyDescent="0.15">
      <c r="B66" s="117" t="s">
        <v>127</v>
      </c>
      <c r="C66" s="92">
        <v>5000</v>
      </c>
      <c r="D66" s="93">
        <v>47000</v>
      </c>
      <c r="E66" s="93">
        <v>2830</v>
      </c>
      <c r="F66" s="93">
        <v>26000</v>
      </c>
      <c r="G66" s="92">
        <v>10000</v>
      </c>
      <c r="H66" s="92">
        <v>13000</v>
      </c>
      <c r="I66" s="92">
        <v>10000</v>
      </c>
      <c r="J66" s="92">
        <v>15000</v>
      </c>
      <c r="K66" s="92">
        <v>5000</v>
      </c>
      <c r="L66" s="92">
        <v>500</v>
      </c>
      <c r="M66" s="92">
        <v>10000</v>
      </c>
      <c r="N66" s="92">
        <v>3000</v>
      </c>
      <c r="O66" s="93">
        <v>2900</v>
      </c>
      <c r="P66" s="92">
        <v>250</v>
      </c>
      <c r="Q66" s="92">
        <v>4500</v>
      </c>
      <c r="R66" s="112">
        <v>154.97999999999999</v>
      </c>
      <c r="T66" s="32"/>
      <c r="U66" s="87">
        <f t="shared" si="0"/>
        <v>154980</v>
      </c>
      <c r="V66" s="32"/>
      <c r="W66" s="32"/>
      <c r="X66" s="32"/>
      <c r="Y66" s="32"/>
      <c r="Z66" s="32"/>
      <c r="AA66" s="32"/>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c r="BB66" s="32"/>
      <c r="BC66" s="32"/>
      <c r="BD66" s="32"/>
      <c r="BE66" s="32"/>
      <c r="BF66" s="32"/>
      <c r="BG66" s="32"/>
      <c r="BH66" s="32"/>
      <c r="BI66" s="32"/>
      <c r="BJ66" s="32"/>
      <c r="BK66" s="32"/>
      <c r="BL66" s="32"/>
      <c r="BM66" s="32"/>
      <c r="BN66" s="32"/>
      <c r="BO66" s="32"/>
      <c r="BP66" s="32"/>
      <c r="BQ66" s="32"/>
      <c r="BR66" s="32"/>
      <c r="BS66" s="32"/>
      <c r="BT66" s="32"/>
      <c r="BU66" s="32"/>
      <c r="BV66" s="32"/>
      <c r="BW66" s="32"/>
      <c r="BX66" s="32"/>
      <c r="BY66" s="32"/>
      <c r="BZ66" s="32"/>
      <c r="CA66" s="32"/>
      <c r="CB66" s="32"/>
      <c r="CC66" s="32"/>
      <c r="CD66" s="32"/>
      <c r="CE66" s="32"/>
      <c r="CF66" s="32"/>
      <c r="CG66" s="32"/>
      <c r="CH66" s="32"/>
      <c r="CI66" s="32"/>
      <c r="CJ66" s="32"/>
      <c r="CK66" s="32"/>
      <c r="CL66" s="32"/>
      <c r="CM66" s="32"/>
      <c r="CN66" s="32"/>
      <c r="CO66" s="32"/>
      <c r="CP66" s="11"/>
    </row>
    <row r="67" spans="2:94" s="30" customFormat="1" x14ac:dyDescent="0.15">
      <c r="B67" s="107"/>
      <c r="C67" s="87"/>
      <c r="D67" s="91"/>
      <c r="E67" s="91"/>
      <c r="F67" s="91"/>
      <c r="G67" s="87"/>
      <c r="H67" s="87"/>
      <c r="I67" s="87"/>
      <c r="J67" s="87"/>
      <c r="K67" s="87"/>
      <c r="L67" s="87"/>
      <c r="M67" s="87"/>
      <c r="N67" s="91"/>
      <c r="O67" s="91"/>
      <c r="P67" s="87"/>
      <c r="Q67" s="113" t="s">
        <v>97</v>
      </c>
      <c r="R67" s="87">
        <f>MEDIAN(R34:R65)</f>
        <v>96.174043831557682</v>
      </c>
      <c r="S67" s="87">
        <f>8/13</f>
        <v>0.61538461538461542</v>
      </c>
      <c r="T67" s="32"/>
      <c r="U67" s="32"/>
      <c r="V67" s="32"/>
      <c r="W67" s="32"/>
      <c r="X67" s="32"/>
      <c r="Y67" s="32"/>
      <c r="Z67" s="32"/>
      <c r="AA67" s="32"/>
      <c r="AB67" s="32"/>
      <c r="AC67" s="32"/>
      <c r="AD67" s="32"/>
      <c r="AE67" s="32"/>
      <c r="AF67" s="32"/>
      <c r="AG67" s="32"/>
      <c r="AH67" s="32"/>
      <c r="AI67" s="32"/>
      <c r="AJ67" s="32"/>
      <c r="AK67" s="32"/>
      <c r="AL67" s="32"/>
      <c r="AM67" s="32"/>
      <c r="AN67" s="32"/>
      <c r="AO67" s="32"/>
      <c r="AP67" s="32"/>
      <c r="AQ67" s="32"/>
      <c r="AR67" s="32"/>
      <c r="AS67" s="32"/>
      <c r="AT67" s="32"/>
      <c r="AU67" s="32"/>
      <c r="AV67" s="32"/>
      <c r="AW67" s="32"/>
      <c r="AX67" s="32"/>
      <c r="AY67" s="32"/>
      <c r="AZ67" s="32"/>
      <c r="BA67" s="32"/>
      <c r="BB67" s="32"/>
      <c r="BC67" s="32"/>
      <c r="BD67" s="32"/>
      <c r="BE67" s="32"/>
      <c r="BF67" s="32"/>
      <c r="BG67" s="32"/>
      <c r="BH67" s="32"/>
      <c r="BI67" s="32"/>
      <c r="BJ67" s="32"/>
      <c r="BK67" s="32"/>
      <c r="BL67" s="32"/>
      <c r="BM67" s="32"/>
      <c r="BN67" s="32"/>
      <c r="BO67" s="32"/>
      <c r="BP67" s="32"/>
      <c r="BQ67" s="32"/>
      <c r="BR67" s="32"/>
      <c r="BS67" s="32"/>
      <c r="BT67" s="32"/>
      <c r="BU67" s="32"/>
      <c r="BV67" s="32"/>
      <c r="BW67" s="32"/>
      <c r="BX67" s="32"/>
      <c r="BY67" s="32"/>
      <c r="BZ67" s="32"/>
      <c r="CA67" s="32"/>
      <c r="CB67" s="32"/>
      <c r="CC67" s="32"/>
      <c r="CD67" s="32"/>
      <c r="CE67" s="32"/>
      <c r="CF67" s="32"/>
      <c r="CG67" s="32"/>
      <c r="CH67" s="32"/>
      <c r="CI67" s="32"/>
      <c r="CJ67" s="32"/>
      <c r="CK67" s="32"/>
      <c r="CL67" s="32"/>
      <c r="CM67" s="32"/>
      <c r="CN67" s="32"/>
      <c r="CO67" s="32"/>
      <c r="CP67" s="11"/>
    </row>
    <row r="68" spans="2:94" s="30" customFormat="1" x14ac:dyDescent="0.15">
      <c r="B68" s="107"/>
      <c r="C68" s="87"/>
      <c r="D68" s="91"/>
      <c r="E68" s="91"/>
      <c r="F68" s="91"/>
      <c r="G68" s="87"/>
      <c r="H68" s="87"/>
      <c r="I68" s="87"/>
      <c r="J68" s="87"/>
      <c r="K68" s="87"/>
      <c r="L68" s="87"/>
      <c r="M68" s="87"/>
      <c r="N68" s="91"/>
      <c r="O68" s="91"/>
      <c r="P68" s="87"/>
      <c r="Q68" s="113" t="s">
        <v>79</v>
      </c>
      <c r="R68" s="111">
        <f>MIN(R34:R65)</f>
        <v>13.437507984218522</v>
      </c>
      <c r="S68" s="87"/>
      <c r="T68" s="32"/>
      <c r="U68" s="32"/>
      <c r="V68" s="32"/>
      <c r="W68" s="32"/>
      <c r="X68" s="32"/>
      <c r="Y68" s="32"/>
      <c r="Z68" s="32"/>
      <c r="AA68" s="32"/>
      <c r="AB68" s="32"/>
      <c r="AC68" s="32"/>
      <c r="AD68" s="32"/>
      <c r="AE68" s="32"/>
      <c r="AF68" s="32"/>
      <c r="AG68" s="32"/>
      <c r="AH68" s="32"/>
      <c r="AI68" s="32"/>
      <c r="AJ68" s="32"/>
      <c r="AK68" s="32"/>
      <c r="AL68" s="32"/>
      <c r="AM68" s="32"/>
      <c r="AN68" s="32"/>
      <c r="AO68" s="32"/>
      <c r="AP68" s="32"/>
      <c r="AQ68" s="32"/>
      <c r="AR68" s="32"/>
      <c r="AS68" s="32"/>
      <c r="AT68" s="32"/>
      <c r="AU68" s="32"/>
      <c r="AV68" s="32"/>
      <c r="AW68" s="32"/>
      <c r="AX68" s="32"/>
      <c r="AY68" s="32"/>
      <c r="AZ68" s="32"/>
      <c r="BA68" s="32"/>
      <c r="BB68" s="32"/>
      <c r="BC68" s="32"/>
      <c r="BD68" s="32"/>
      <c r="BE68" s="32"/>
      <c r="BF68" s="32"/>
      <c r="BG68" s="32"/>
      <c r="BH68" s="32"/>
      <c r="BI68" s="32"/>
      <c r="BJ68" s="32"/>
      <c r="BK68" s="32"/>
      <c r="BL68" s="32"/>
      <c r="BM68" s="32"/>
      <c r="BN68" s="32"/>
      <c r="BO68" s="32"/>
      <c r="BP68" s="32"/>
      <c r="BQ68" s="32"/>
      <c r="BR68" s="32"/>
      <c r="BS68" s="32"/>
      <c r="BT68" s="32"/>
      <c r="BU68" s="32"/>
      <c r="BV68" s="32"/>
      <c r="BW68" s="32"/>
      <c r="BX68" s="32"/>
      <c r="BY68" s="32"/>
      <c r="BZ68" s="32"/>
      <c r="CA68" s="32"/>
      <c r="CB68" s="32"/>
      <c r="CC68" s="32"/>
      <c r="CD68" s="32"/>
      <c r="CE68" s="32"/>
      <c r="CF68" s="32"/>
      <c r="CG68" s="32"/>
      <c r="CH68" s="32"/>
      <c r="CI68" s="32"/>
      <c r="CJ68" s="32"/>
      <c r="CK68" s="32"/>
      <c r="CL68" s="32"/>
      <c r="CM68" s="32"/>
      <c r="CN68" s="32"/>
      <c r="CO68" s="32"/>
      <c r="CP68" s="11"/>
    </row>
    <row r="69" spans="2:94" x14ac:dyDescent="0.15">
      <c r="B69" s="114"/>
      <c r="C69" s="101"/>
      <c r="D69" s="101"/>
      <c r="E69" s="115"/>
      <c r="F69" s="101"/>
      <c r="G69" s="101"/>
      <c r="H69" s="101"/>
      <c r="I69" s="101"/>
      <c r="J69" s="101"/>
      <c r="K69" s="101"/>
      <c r="L69" s="101"/>
      <c r="M69" s="101"/>
      <c r="N69" s="115"/>
      <c r="O69" s="115"/>
      <c r="P69" s="87"/>
      <c r="Q69" s="113" t="s">
        <v>80</v>
      </c>
      <c r="R69" s="111">
        <f>MAX(R34:R65)</f>
        <v>245.99427279296586</v>
      </c>
      <c r="S69" s="101"/>
      <c r="CP69" s="52"/>
    </row>
    <row r="70" spans="2:94" x14ac:dyDescent="0.15">
      <c r="B70" s="112"/>
      <c r="C70" s="112"/>
      <c r="D70" s="112"/>
      <c r="E70" s="92"/>
      <c r="F70" s="112"/>
      <c r="G70" s="112"/>
      <c r="H70" s="112"/>
      <c r="I70" s="112"/>
      <c r="J70" s="112"/>
      <c r="K70" s="112"/>
      <c r="L70" s="112"/>
      <c r="M70" s="112"/>
      <c r="N70" s="92"/>
      <c r="O70" s="92"/>
      <c r="P70" s="112"/>
      <c r="Q70" s="116" t="s">
        <v>81</v>
      </c>
      <c r="R70" s="112">
        <f>R69/R68</f>
        <v>18.306539656152772</v>
      </c>
      <c r="S70" s="101"/>
      <c r="CP70" s="58"/>
    </row>
    <row r="71" spans="2:94" x14ac:dyDescent="0.15">
      <c r="B71" s="111"/>
      <c r="C71" s="111"/>
      <c r="D71" s="111"/>
      <c r="E71" s="87"/>
      <c r="F71" s="111"/>
      <c r="G71" s="111"/>
      <c r="H71" s="111"/>
      <c r="I71" s="111"/>
      <c r="J71" s="111"/>
      <c r="K71" s="111"/>
      <c r="L71" s="111"/>
      <c r="M71" s="111"/>
      <c r="N71" s="87"/>
      <c r="O71" s="87"/>
      <c r="P71" s="111"/>
      <c r="Q71" s="111"/>
      <c r="R71" s="87"/>
      <c r="S71" s="101"/>
      <c r="CP71" s="34"/>
    </row>
    <row r="72" spans="2:94" x14ac:dyDescent="0.15">
      <c r="B72" s="40"/>
      <c r="C72" s="34"/>
      <c r="D72" s="34"/>
      <c r="E72" s="11"/>
      <c r="F72" s="34"/>
      <c r="G72" s="34"/>
      <c r="H72" s="34"/>
      <c r="I72" s="34"/>
      <c r="J72" s="34"/>
      <c r="K72" s="34"/>
      <c r="L72" s="34"/>
      <c r="M72" s="34"/>
      <c r="N72" s="11"/>
      <c r="O72" s="11"/>
      <c r="P72" s="34"/>
      <c r="Q72" s="34"/>
      <c r="R72" s="88"/>
      <c r="CP72" s="34"/>
    </row>
    <row r="73" spans="2:94" x14ac:dyDescent="0.15">
      <c r="B73" s="40"/>
      <c r="C73" s="34"/>
      <c r="D73" s="34"/>
      <c r="E73" s="11"/>
      <c r="F73" s="34"/>
      <c r="G73" s="34"/>
      <c r="H73" s="34"/>
      <c r="I73" s="34"/>
      <c r="J73" s="34"/>
      <c r="K73" s="34"/>
      <c r="L73" s="34"/>
      <c r="M73" s="34"/>
      <c r="N73" s="11"/>
      <c r="O73" s="11"/>
      <c r="P73" s="34"/>
      <c r="Q73" s="34"/>
      <c r="R73" s="88"/>
      <c r="CP73" s="34"/>
    </row>
    <row r="74" spans="2:94" x14ac:dyDescent="0.15">
      <c r="B74" s="40"/>
      <c r="C74" s="34"/>
      <c r="D74" s="34"/>
      <c r="E74" s="11"/>
      <c r="F74" s="34"/>
      <c r="G74" s="34"/>
      <c r="H74" s="34"/>
      <c r="I74" s="34"/>
      <c r="J74" s="34"/>
      <c r="K74" s="34"/>
      <c r="L74" s="34"/>
      <c r="M74" s="34"/>
      <c r="N74" s="11"/>
      <c r="O74" s="11"/>
      <c r="P74" s="34"/>
      <c r="Q74" s="34"/>
      <c r="R74" s="88"/>
      <c r="CP74" s="34"/>
    </row>
    <row r="75" spans="2:94" x14ac:dyDescent="0.15">
      <c r="B75" s="40"/>
      <c r="C75" s="34"/>
      <c r="D75" s="34"/>
      <c r="E75" s="11"/>
      <c r="F75" s="34"/>
      <c r="G75" s="34"/>
      <c r="H75" s="34"/>
      <c r="I75" s="34"/>
      <c r="J75" s="34"/>
      <c r="K75" s="34"/>
      <c r="L75" s="34"/>
      <c r="M75" s="34"/>
      <c r="N75" s="11"/>
      <c r="O75" s="11"/>
      <c r="P75" s="34"/>
      <c r="Q75" s="34"/>
      <c r="R75" s="88"/>
      <c r="CP75" s="34"/>
    </row>
    <row r="76" spans="2:94" x14ac:dyDescent="0.15">
      <c r="CP76" s="34"/>
    </row>
  </sheetData>
  <pageMargins left="0.75" right="0.75" top="1" bottom="1" header="0.5" footer="0.5"/>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X97"/>
  <sheetViews>
    <sheetView workbookViewId="0">
      <pane xSplit="1" ySplit="10" topLeftCell="B56" activePane="bottomRight" state="frozen"/>
      <selection pane="topRight" activeCell="B1" sqref="B1"/>
      <selection pane="bottomLeft" activeCell="A11" sqref="A11"/>
      <selection pane="bottomRight" activeCell="S48" sqref="S48"/>
    </sheetView>
  </sheetViews>
  <sheetFormatPr baseColWidth="10" defaultColWidth="8.83203125" defaultRowHeight="11" x14ac:dyDescent="0.15"/>
  <cols>
    <col min="1" max="1" width="24.83203125" style="4" customWidth="1"/>
    <col min="2" max="5" width="8.83203125" style="9" customWidth="1"/>
    <col min="6" max="6" width="8.83203125" style="79" customWidth="1"/>
    <col min="7" max="16" width="8.83203125" style="9" customWidth="1"/>
    <col min="17" max="17" width="12.6640625" style="4" customWidth="1"/>
    <col min="18" max="18" width="12.5" style="9" bestFit="1" customWidth="1"/>
    <col min="19" max="19" width="9.6640625" style="9" customWidth="1"/>
    <col min="20" max="20" width="8.83203125" style="9" customWidth="1"/>
    <col min="21" max="16384" width="8.83203125" style="4"/>
  </cols>
  <sheetData>
    <row r="1" spans="1:102" ht="16" x14ac:dyDescent="0.2">
      <c r="A1" s="16" t="s">
        <v>90</v>
      </c>
    </row>
    <row r="2" spans="1:102" ht="13" x14ac:dyDescent="0.15">
      <c r="A2" s="49" t="s">
        <v>84</v>
      </c>
    </row>
    <row r="3" spans="1:102" x14ac:dyDescent="0.15">
      <c r="A3" s="17"/>
      <c r="D3" s="24"/>
      <c r="M3" s="24"/>
      <c r="N3" s="24"/>
      <c r="T3" s="29"/>
    </row>
    <row r="4" spans="1:102" x14ac:dyDescent="0.15">
      <c r="A4" s="68" t="s">
        <v>0</v>
      </c>
      <c r="B4" s="63" t="s">
        <v>19</v>
      </c>
      <c r="C4" s="63" t="s">
        <v>19</v>
      </c>
      <c r="D4" s="63">
        <v>101</v>
      </c>
      <c r="E4" s="63" t="s">
        <v>19</v>
      </c>
      <c r="F4" s="63" t="s">
        <v>19</v>
      </c>
      <c r="G4" s="63" t="s">
        <v>19</v>
      </c>
      <c r="H4" s="80" t="s">
        <v>19</v>
      </c>
      <c r="I4" s="63" t="s">
        <v>19</v>
      </c>
      <c r="J4" s="63" t="s">
        <v>19</v>
      </c>
      <c r="K4" s="63">
        <v>101</v>
      </c>
      <c r="L4" s="63">
        <v>102</v>
      </c>
      <c r="M4" s="63">
        <v>105</v>
      </c>
      <c r="N4" s="63">
        <v>105</v>
      </c>
      <c r="O4" s="63" t="s">
        <v>39</v>
      </c>
      <c r="P4" s="63" t="s">
        <v>39</v>
      </c>
      <c r="Q4" s="69"/>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row>
    <row r="5" spans="1:102" x14ac:dyDescent="0.15">
      <c r="A5" s="63" t="s">
        <v>44</v>
      </c>
      <c r="B5" s="63" t="s">
        <v>20</v>
      </c>
      <c r="C5" s="63" t="s">
        <v>20</v>
      </c>
      <c r="D5" s="63" t="s">
        <v>20</v>
      </c>
      <c r="E5" s="63" t="s">
        <v>20</v>
      </c>
      <c r="F5" s="63" t="s">
        <v>20</v>
      </c>
      <c r="G5" s="63" t="s">
        <v>20</v>
      </c>
      <c r="H5" s="80" t="s">
        <v>20</v>
      </c>
      <c r="I5" s="63" t="s">
        <v>20</v>
      </c>
      <c r="J5" s="63" t="s">
        <v>20</v>
      </c>
      <c r="K5" s="63" t="s">
        <v>20</v>
      </c>
      <c r="L5" s="63" t="s">
        <v>20</v>
      </c>
      <c r="M5" s="63" t="s">
        <v>38</v>
      </c>
      <c r="N5" s="63" t="s">
        <v>38</v>
      </c>
      <c r="O5" s="63" t="s">
        <v>38</v>
      </c>
      <c r="P5" s="63" t="s">
        <v>38</v>
      </c>
      <c r="Q5" s="69">
        <f>COUNTA(B5:P5)</f>
        <v>15</v>
      </c>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row>
    <row r="6" spans="1:102" x14ac:dyDescent="0.15">
      <c r="A6" s="63" t="s">
        <v>1</v>
      </c>
      <c r="B6" s="65" t="s">
        <v>21</v>
      </c>
      <c r="C6" s="65" t="s">
        <v>21</v>
      </c>
      <c r="D6" s="65" t="s">
        <v>21</v>
      </c>
      <c r="E6" s="65" t="s">
        <v>21</v>
      </c>
      <c r="F6" s="65" t="s">
        <v>21</v>
      </c>
      <c r="G6" s="65" t="s">
        <v>21</v>
      </c>
      <c r="H6" s="81" t="s">
        <v>21</v>
      </c>
      <c r="I6" s="65" t="s">
        <v>21</v>
      </c>
      <c r="J6" s="65" t="s">
        <v>21</v>
      </c>
      <c r="K6" s="65" t="s">
        <v>21</v>
      </c>
      <c r="L6" s="65" t="s">
        <v>21</v>
      </c>
      <c r="M6" s="65" t="s">
        <v>21</v>
      </c>
      <c r="N6" s="65" t="s">
        <v>21</v>
      </c>
      <c r="O6" s="65" t="s">
        <v>21</v>
      </c>
      <c r="P6" s="65" t="s">
        <v>21</v>
      </c>
      <c r="Q6" s="69"/>
      <c r="T6" s="8"/>
      <c r="U6" s="8"/>
      <c r="V6" s="8"/>
      <c r="W6" s="8"/>
      <c r="X6" s="8"/>
      <c r="Y6" s="8"/>
      <c r="Z6" s="8"/>
      <c r="AA6" s="8"/>
      <c r="AB6" s="8"/>
      <c r="AC6" s="8"/>
      <c r="AD6" s="8"/>
      <c r="AE6" s="8"/>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row>
    <row r="7" spans="1:102" x14ac:dyDescent="0.15">
      <c r="A7" s="68" t="s">
        <v>46</v>
      </c>
      <c r="B7" s="63" t="s">
        <v>105</v>
      </c>
      <c r="C7" s="63" t="s">
        <v>105</v>
      </c>
      <c r="D7" s="63" t="s">
        <v>105</v>
      </c>
      <c r="E7" s="63" t="s">
        <v>105</v>
      </c>
      <c r="F7" s="63" t="s">
        <v>105</v>
      </c>
      <c r="G7" s="63" t="s">
        <v>105</v>
      </c>
      <c r="H7" s="63" t="s">
        <v>105</v>
      </c>
      <c r="I7" s="63" t="s">
        <v>105</v>
      </c>
      <c r="J7" s="63" t="s">
        <v>105</v>
      </c>
      <c r="K7" s="63" t="s">
        <v>105</v>
      </c>
      <c r="L7" s="63" t="s">
        <v>105</v>
      </c>
      <c r="M7" s="63" t="s">
        <v>105</v>
      </c>
      <c r="N7" s="63" t="s">
        <v>105</v>
      </c>
      <c r="O7" s="63" t="s">
        <v>105</v>
      </c>
      <c r="P7" s="63" t="s">
        <v>105</v>
      </c>
      <c r="Q7" s="69"/>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row>
    <row r="8" spans="1:102" x14ac:dyDescent="0.15">
      <c r="A8" s="68" t="s">
        <v>47</v>
      </c>
      <c r="B8" s="63" t="s">
        <v>48</v>
      </c>
      <c r="C8" s="63" t="s">
        <v>48</v>
      </c>
      <c r="D8" s="63" t="s">
        <v>48</v>
      </c>
      <c r="E8" s="63" t="s">
        <v>48</v>
      </c>
      <c r="F8" s="63" t="s">
        <v>48</v>
      </c>
      <c r="G8" s="63" t="s">
        <v>48</v>
      </c>
      <c r="H8" s="80" t="s">
        <v>48</v>
      </c>
      <c r="I8" s="63" t="s">
        <v>48</v>
      </c>
      <c r="J8" s="63" t="s">
        <v>48</v>
      </c>
      <c r="K8" s="63" t="s">
        <v>48</v>
      </c>
      <c r="L8" s="63" t="s">
        <v>48</v>
      </c>
      <c r="M8" s="63" t="s">
        <v>48</v>
      </c>
      <c r="N8" s="63" t="s">
        <v>48</v>
      </c>
      <c r="O8" s="63" t="s">
        <v>48</v>
      </c>
      <c r="P8" s="63" t="s">
        <v>48</v>
      </c>
      <c r="Q8" s="69"/>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row>
    <row r="9" spans="1:102" x14ac:dyDescent="0.15">
      <c r="A9" s="68" t="s">
        <v>2</v>
      </c>
      <c r="B9" s="63" t="s">
        <v>22</v>
      </c>
      <c r="C9" s="63" t="s">
        <v>24</v>
      </c>
      <c r="D9" s="63" t="s">
        <v>51</v>
      </c>
      <c r="E9" s="63" t="s">
        <v>26</v>
      </c>
      <c r="F9" s="63" t="s">
        <v>28</v>
      </c>
      <c r="G9" s="63" t="s">
        <v>30</v>
      </c>
      <c r="H9" s="63" t="s">
        <v>32</v>
      </c>
      <c r="I9" s="63" t="s">
        <v>34</v>
      </c>
      <c r="J9" s="63" t="s">
        <v>36</v>
      </c>
      <c r="K9" s="63" t="s">
        <v>108</v>
      </c>
      <c r="L9" s="63" t="s">
        <v>106</v>
      </c>
      <c r="M9" s="63" t="s">
        <v>75</v>
      </c>
      <c r="N9" s="63" t="s">
        <v>77</v>
      </c>
      <c r="O9" s="63" t="s">
        <v>40</v>
      </c>
      <c r="P9" s="63" t="s">
        <v>42</v>
      </c>
      <c r="Q9" s="69"/>
      <c r="R9" s="7"/>
      <c r="T9" s="7"/>
      <c r="U9" s="7"/>
      <c r="V9" s="7"/>
      <c r="W9" s="7"/>
      <c r="X9" s="7"/>
      <c r="Y9" s="7"/>
      <c r="Z9" s="7"/>
      <c r="AA9" s="7"/>
      <c r="AB9" s="7"/>
      <c r="AC9" s="7"/>
      <c r="AD9" s="7"/>
      <c r="AE9" s="7"/>
      <c r="AF9" s="2"/>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2"/>
      <c r="BJ9" s="2"/>
      <c r="BK9" s="7"/>
      <c r="BL9" s="7"/>
      <c r="BM9" s="7"/>
      <c r="BN9" s="7"/>
      <c r="BO9" s="7"/>
      <c r="BP9" s="7"/>
      <c r="BQ9" s="7"/>
      <c r="BR9" s="7"/>
      <c r="BS9" s="7"/>
      <c r="BT9" s="7"/>
      <c r="BU9" s="7"/>
      <c r="BV9" s="7"/>
      <c r="BW9" s="7"/>
      <c r="BX9" s="7"/>
      <c r="BY9" s="7"/>
      <c r="BZ9" s="7"/>
      <c r="CA9" s="7"/>
      <c r="CB9" s="7"/>
      <c r="CC9" s="7"/>
      <c r="CD9" s="7"/>
      <c r="CE9" s="7"/>
      <c r="CF9" s="7"/>
      <c r="CG9" s="7"/>
      <c r="CH9" s="2"/>
      <c r="CI9" s="7"/>
      <c r="CJ9" s="7"/>
      <c r="CK9" s="7"/>
      <c r="CL9" s="7"/>
      <c r="CM9" s="7"/>
      <c r="CN9" s="7"/>
      <c r="CO9" s="7"/>
      <c r="CP9" s="7"/>
      <c r="CQ9" s="7"/>
      <c r="CR9" s="7"/>
      <c r="CS9" s="7"/>
      <c r="CT9" s="7"/>
      <c r="CU9" s="7"/>
      <c r="CV9" s="7"/>
      <c r="CW9" s="7"/>
      <c r="CX9" s="7"/>
    </row>
    <row r="10" spans="1:102" x14ac:dyDescent="0.15">
      <c r="A10" s="68" t="s">
        <v>3</v>
      </c>
      <c r="B10" s="67" t="s">
        <v>23</v>
      </c>
      <c r="C10" s="67" t="s">
        <v>25</v>
      </c>
      <c r="D10" s="67" t="s">
        <v>52</v>
      </c>
      <c r="E10" s="67" t="s">
        <v>27</v>
      </c>
      <c r="F10" s="67" t="s">
        <v>29</v>
      </c>
      <c r="G10" s="67" t="s">
        <v>31</v>
      </c>
      <c r="H10" s="67" t="s">
        <v>33</v>
      </c>
      <c r="I10" s="67" t="s">
        <v>35</v>
      </c>
      <c r="J10" s="67" t="s">
        <v>37</v>
      </c>
      <c r="K10" s="67" t="s">
        <v>109</v>
      </c>
      <c r="L10" s="67" t="s">
        <v>107</v>
      </c>
      <c r="M10" s="67" t="s">
        <v>76</v>
      </c>
      <c r="N10" s="67" t="s">
        <v>78</v>
      </c>
      <c r="O10" s="67" t="s">
        <v>41</v>
      </c>
      <c r="P10" s="67" t="s">
        <v>43</v>
      </c>
      <c r="Q10" s="70" t="s">
        <v>50</v>
      </c>
      <c r="R10" s="7"/>
      <c r="S10" s="7"/>
      <c r="U10" s="9"/>
      <c r="V10" s="9"/>
      <c r="W10" s="9"/>
      <c r="X10" s="9"/>
      <c r="Y10" s="9"/>
      <c r="Z10" s="9"/>
      <c r="AA10" s="9"/>
      <c r="AB10" s="9"/>
      <c r="AC10" s="9"/>
      <c r="AD10" s="9"/>
      <c r="AE10" s="9"/>
      <c r="AF10" s="13"/>
      <c r="AG10" s="9"/>
      <c r="AH10" s="9"/>
      <c r="AI10" s="9"/>
      <c r="AJ10" s="9"/>
      <c r="AK10" s="9"/>
      <c r="AL10" s="9"/>
      <c r="AM10" s="9"/>
      <c r="AN10" s="9"/>
      <c r="AO10" s="9"/>
      <c r="AP10" s="9"/>
      <c r="AQ10" s="9"/>
      <c r="AR10" s="9"/>
      <c r="AS10" s="9"/>
      <c r="AT10" s="9"/>
      <c r="AU10" s="9"/>
      <c r="AV10" s="9"/>
      <c r="AW10" s="9"/>
      <c r="AX10" s="9"/>
      <c r="AY10" s="9"/>
      <c r="AZ10" s="9"/>
      <c r="BA10" s="9"/>
      <c r="BB10" s="12"/>
      <c r="BC10" s="9"/>
      <c r="BD10" s="9"/>
      <c r="BE10" s="9"/>
      <c r="BF10" s="12"/>
      <c r="BG10" s="9"/>
      <c r="BH10" s="12"/>
      <c r="BI10" s="13"/>
      <c r="BJ10" s="13"/>
      <c r="BK10" s="9"/>
      <c r="BL10" s="9"/>
      <c r="BM10" s="9"/>
      <c r="BN10" s="9"/>
      <c r="BO10" s="9"/>
      <c r="BP10" s="9"/>
      <c r="BQ10" s="9"/>
      <c r="BR10" s="12"/>
      <c r="BS10" s="12"/>
      <c r="BT10" s="12"/>
      <c r="BU10" s="9"/>
      <c r="BV10" s="9"/>
      <c r="BW10" s="12"/>
      <c r="BX10" s="12"/>
      <c r="BY10" s="12"/>
      <c r="BZ10" s="9"/>
      <c r="CA10" s="9"/>
      <c r="CB10" s="12"/>
      <c r="CC10" s="9"/>
      <c r="CD10" s="9"/>
      <c r="CE10" s="9"/>
      <c r="CF10" s="9"/>
      <c r="CG10" s="9"/>
      <c r="CH10" s="13"/>
      <c r="CI10" s="9"/>
      <c r="CJ10" s="12"/>
      <c r="CK10" s="12"/>
      <c r="CL10" s="9"/>
      <c r="CM10" s="12"/>
      <c r="CN10" s="9"/>
      <c r="CO10" s="12"/>
      <c r="CP10" s="12"/>
      <c r="CQ10" s="9"/>
      <c r="CR10" s="12"/>
      <c r="CS10" s="9"/>
      <c r="CT10" s="9"/>
      <c r="CU10" s="12"/>
      <c r="CV10" s="12"/>
      <c r="CW10" s="9"/>
      <c r="CX10" s="9"/>
    </row>
    <row r="11" spans="1:102" s="5" customFormat="1" x14ac:dyDescent="0.15">
      <c r="A11" s="23" t="s">
        <v>53</v>
      </c>
      <c r="B11" s="6">
        <v>800</v>
      </c>
      <c r="C11" s="6">
        <v>500</v>
      </c>
      <c r="D11" s="6"/>
      <c r="E11" s="6">
        <v>2500</v>
      </c>
      <c r="F11" s="6">
        <v>1500</v>
      </c>
      <c r="G11" s="6"/>
      <c r="H11" s="6">
        <v>500</v>
      </c>
      <c r="I11" s="6"/>
      <c r="J11" s="6"/>
      <c r="K11" s="6">
        <v>250</v>
      </c>
      <c r="L11" s="6"/>
      <c r="M11" s="6"/>
      <c r="N11" s="6"/>
      <c r="O11" s="6">
        <v>5000</v>
      </c>
      <c r="P11" s="6">
        <v>45000</v>
      </c>
      <c r="Q11" s="5">
        <f t="shared" ref="Q11:Q63" si="0">SUM(B11:P11)/1000</f>
        <v>56.05</v>
      </c>
      <c r="R11" s="6"/>
      <c r="S11" s="6"/>
      <c r="T11" s="6"/>
      <c r="U11" s="6"/>
      <c r="V11" s="6"/>
      <c r="W11" s="6"/>
      <c r="X11" s="6"/>
      <c r="Y11" s="6"/>
      <c r="Z11" s="6"/>
      <c r="AA11" s="6"/>
      <c r="AB11" s="6"/>
      <c r="AC11" s="6"/>
      <c r="AD11" s="6"/>
      <c r="AE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K11" s="6"/>
      <c r="BL11" s="6"/>
      <c r="BM11" s="6"/>
      <c r="BN11" s="6"/>
      <c r="BO11" s="6"/>
      <c r="BP11" s="6"/>
      <c r="BQ11" s="6"/>
      <c r="BR11" s="6"/>
      <c r="BS11" s="6"/>
      <c r="BT11" s="6"/>
      <c r="BU11" s="6"/>
      <c r="BV11" s="6"/>
      <c r="BW11" s="6"/>
      <c r="BX11" s="6"/>
      <c r="BY11" s="6"/>
      <c r="BZ11" s="6"/>
      <c r="CA11" s="6"/>
      <c r="CB11" s="6"/>
      <c r="CC11" s="6"/>
      <c r="CD11" s="6"/>
      <c r="CE11" s="6"/>
      <c r="CF11" s="6"/>
      <c r="CG11" s="6"/>
      <c r="CI11" s="6"/>
      <c r="CJ11" s="6"/>
      <c r="CK11" s="6"/>
      <c r="CL11" s="6"/>
      <c r="CM11" s="6"/>
      <c r="CN11" s="6"/>
      <c r="CO11" s="6"/>
      <c r="CP11" s="6"/>
      <c r="CQ11" s="6"/>
      <c r="CR11" s="6"/>
      <c r="CS11" s="6"/>
      <c r="CT11" s="6"/>
      <c r="CU11" s="6"/>
      <c r="CV11" s="6"/>
      <c r="CW11" s="6"/>
      <c r="CX11" s="6"/>
    </row>
    <row r="12" spans="1:102" s="5" customFormat="1" x14ac:dyDescent="0.15">
      <c r="A12" s="23" t="s">
        <v>54</v>
      </c>
      <c r="B12" s="6">
        <v>500</v>
      </c>
      <c r="C12" s="6">
        <v>700</v>
      </c>
      <c r="D12" s="6"/>
      <c r="E12" s="6">
        <v>500</v>
      </c>
      <c r="F12" s="6">
        <v>600</v>
      </c>
      <c r="G12" s="6"/>
      <c r="H12" s="6">
        <v>700</v>
      </c>
      <c r="I12" s="6">
        <v>20</v>
      </c>
      <c r="J12" s="6">
        <v>5000</v>
      </c>
      <c r="K12" s="6">
        <v>3000</v>
      </c>
      <c r="L12" s="6"/>
      <c r="M12" s="6"/>
      <c r="N12" s="6"/>
      <c r="O12" s="6">
        <v>2000</v>
      </c>
      <c r="P12" s="6">
        <v>50000</v>
      </c>
      <c r="Q12" s="5">
        <f t="shared" si="0"/>
        <v>63.02</v>
      </c>
      <c r="R12" s="6"/>
      <c r="S12" s="6"/>
      <c r="T12" s="6"/>
      <c r="U12" s="6"/>
      <c r="V12" s="6"/>
      <c r="W12" s="6"/>
      <c r="X12" s="6"/>
      <c r="Y12" s="6"/>
      <c r="Z12" s="6"/>
      <c r="AA12" s="6"/>
      <c r="AB12" s="6"/>
      <c r="AC12" s="6"/>
      <c r="AD12" s="6"/>
      <c r="AE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K12" s="6"/>
      <c r="BL12" s="6"/>
      <c r="BM12" s="6"/>
      <c r="BN12" s="6"/>
      <c r="BO12" s="6"/>
      <c r="BP12" s="6"/>
      <c r="BQ12" s="6"/>
      <c r="BR12" s="6"/>
      <c r="BS12" s="6"/>
      <c r="BT12" s="6"/>
      <c r="BU12" s="6"/>
      <c r="BV12" s="6"/>
      <c r="BW12" s="6"/>
      <c r="BX12" s="6"/>
      <c r="BY12" s="6"/>
      <c r="BZ12" s="6"/>
      <c r="CA12" s="6"/>
      <c r="CB12" s="6"/>
      <c r="CC12" s="6"/>
      <c r="CD12" s="6"/>
      <c r="CE12" s="6"/>
      <c r="CF12" s="6"/>
      <c r="CG12" s="6"/>
      <c r="CI12" s="6"/>
      <c r="CJ12" s="6"/>
      <c r="CK12" s="6"/>
      <c r="CL12" s="6"/>
      <c r="CM12" s="6"/>
      <c r="CN12" s="6"/>
      <c r="CO12" s="6"/>
      <c r="CP12" s="6"/>
      <c r="CQ12" s="6"/>
      <c r="CR12" s="6"/>
      <c r="CS12" s="6"/>
      <c r="CT12" s="6"/>
      <c r="CU12" s="6"/>
      <c r="CV12" s="6"/>
      <c r="CW12" s="6"/>
      <c r="CX12" s="6"/>
    </row>
    <row r="13" spans="1:102" s="5" customFormat="1" x14ac:dyDescent="0.15">
      <c r="A13" s="23" t="s">
        <v>55</v>
      </c>
      <c r="B13" s="6"/>
      <c r="C13" s="6">
        <v>41000</v>
      </c>
      <c r="D13" s="6"/>
      <c r="E13" s="6"/>
      <c r="F13" s="6"/>
      <c r="G13" s="6">
        <v>4800</v>
      </c>
      <c r="H13" s="6"/>
      <c r="I13" s="6"/>
      <c r="J13" s="6"/>
      <c r="K13" s="6"/>
      <c r="L13" s="6"/>
      <c r="M13" s="6"/>
      <c r="N13" s="6"/>
      <c r="O13" s="6">
        <v>2000</v>
      </c>
      <c r="P13" s="6">
        <v>25000</v>
      </c>
      <c r="Q13" s="5">
        <f t="shared" si="0"/>
        <v>72.8</v>
      </c>
      <c r="R13" s="6"/>
      <c r="S13" s="6"/>
      <c r="T13" s="6"/>
      <c r="U13" s="6"/>
      <c r="V13" s="6"/>
      <c r="W13" s="6"/>
      <c r="X13" s="6"/>
      <c r="Y13" s="6"/>
      <c r="Z13" s="6"/>
      <c r="AA13" s="6"/>
      <c r="AB13" s="6"/>
      <c r="AC13" s="6"/>
      <c r="AD13" s="6"/>
      <c r="AE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K13" s="6"/>
      <c r="BL13" s="6"/>
      <c r="BM13" s="6"/>
      <c r="BN13" s="6"/>
      <c r="BO13" s="6"/>
      <c r="BP13" s="6"/>
      <c r="BQ13" s="6"/>
      <c r="BR13" s="6"/>
      <c r="BS13" s="6"/>
      <c r="BT13" s="6"/>
      <c r="BU13" s="6"/>
      <c r="BV13" s="6"/>
      <c r="BW13" s="6"/>
      <c r="BX13" s="6"/>
      <c r="BY13" s="6"/>
      <c r="BZ13" s="6"/>
      <c r="CA13" s="6"/>
      <c r="CB13" s="6"/>
      <c r="CC13" s="6"/>
      <c r="CD13" s="6"/>
      <c r="CE13" s="6"/>
      <c r="CF13" s="6"/>
      <c r="CG13" s="6"/>
      <c r="CI13" s="6"/>
      <c r="CJ13" s="6"/>
      <c r="CK13" s="6"/>
      <c r="CL13" s="6"/>
      <c r="CM13" s="6"/>
      <c r="CN13" s="6"/>
      <c r="CO13" s="6"/>
      <c r="CP13" s="6"/>
      <c r="CQ13" s="6"/>
      <c r="CR13" s="6"/>
      <c r="CS13" s="6"/>
      <c r="CT13" s="6"/>
      <c r="CU13" s="6"/>
      <c r="CV13" s="6"/>
      <c r="CW13" s="6"/>
      <c r="CX13" s="6"/>
    </row>
    <row r="14" spans="1:102" s="5" customFormat="1" x14ac:dyDescent="0.15">
      <c r="A14" s="23" t="s">
        <v>56</v>
      </c>
      <c r="B14" s="6">
        <v>4800</v>
      </c>
      <c r="C14" s="6">
        <v>9600</v>
      </c>
      <c r="D14" s="6"/>
      <c r="E14" s="6">
        <v>9000</v>
      </c>
      <c r="F14" s="6">
        <v>10000</v>
      </c>
      <c r="G14" s="6">
        <v>30000</v>
      </c>
      <c r="H14" s="6">
        <v>10000</v>
      </c>
      <c r="I14" s="6"/>
      <c r="J14" s="6">
        <v>3200</v>
      </c>
      <c r="K14" s="6">
        <v>1400</v>
      </c>
      <c r="L14" s="6">
        <v>8300</v>
      </c>
      <c r="M14" s="6"/>
      <c r="N14" s="6">
        <v>3200</v>
      </c>
      <c r="O14" s="6">
        <v>4500</v>
      </c>
      <c r="P14" s="6">
        <v>20000</v>
      </c>
      <c r="Q14" s="5">
        <f t="shared" si="0"/>
        <v>114</v>
      </c>
      <c r="R14" s="6"/>
      <c r="S14" s="6"/>
      <c r="T14" s="6"/>
      <c r="U14" s="6"/>
      <c r="V14" s="6"/>
      <c r="W14" s="6"/>
      <c r="X14" s="6"/>
      <c r="Y14" s="6"/>
      <c r="Z14" s="6"/>
      <c r="AA14" s="6"/>
      <c r="AB14" s="6"/>
      <c r="AC14" s="6"/>
      <c r="AD14" s="6"/>
      <c r="AE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K14" s="6"/>
      <c r="BL14" s="6"/>
      <c r="BM14" s="6"/>
      <c r="BN14" s="6"/>
      <c r="BO14" s="6"/>
      <c r="BP14" s="6"/>
      <c r="BQ14" s="6"/>
      <c r="BR14" s="6"/>
      <c r="BS14" s="6"/>
      <c r="BT14" s="6"/>
      <c r="BU14" s="6"/>
      <c r="BV14" s="6"/>
      <c r="BW14" s="6"/>
      <c r="BX14" s="6"/>
      <c r="BY14" s="6"/>
      <c r="BZ14" s="6"/>
      <c r="CA14" s="6"/>
      <c r="CB14" s="6"/>
      <c r="CC14" s="6"/>
      <c r="CD14" s="6"/>
      <c r="CE14" s="6"/>
      <c r="CF14" s="6"/>
      <c r="CG14" s="6"/>
      <c r="CI14" s="6"/>
      <c r="CJ14" s="6"/>
      <c r="CK14" s="6"/>
      <c r="CL14" s="6"/>
      <c r="CM14" s="6"/>
      <c r="CN14" s="6"/>
      <c r="CO14" s="6"/>
      <c r="CP14" s="6"/>
      <c r="CQ14" s="6"/>
      <c r="CR14" s="6"/>
      <c r="CS14" s="6"/>
      <c r="CT14" s="6"/>
      <c r="CU14" s="6"/>
      <c r="CV14" s="6"/>
      <c r="CW14" s="6"/>
      <c r="CX14" s="6"/>
    </row>
    <row r="15" spans="1:102" s="5" customFormat="1" x14ac:dyDescent="0.15">
      <c r="A15" s="23" t="s">
        <v>57</v>
      </c>
      <c r="B15" s="6">
        <v>15900</v>
      </c>
      <c r="C15" s="6">
        <v>1500</v>
      </c>
      <c r="D15" s="6"/>
      <c r="E15" s="6">
        <v>27000</v>
      </c>
      <c r="F15" s="6">
        <v>5000</v>
      </c>
      <c r="G15" s="6">
        <v>8000</v>
      </c>
      <c r="H15" s="6">
        <v>10000</v>
      </c>
      <c r="I15" s="6">
        <v>1000</v>
      </c>
      <c r="J15" s="6">
        <v>7500</v>
      </c>
      <c r="K15" s="6">
        <v>10000</v>
      </c>
      <c r="L15" s="6"/>
      <c r="M15" s="6"/>
      <c r="N15" s="6"/>
      <c r="O15" s="6">
        <v>2000</v>
      </c>
      <c r="P15" s="6">
        <v>10000</v>
      </c>
      <c r="Q15" s="5">
        <f t="shared" si="0"/>
        <v>97.9</v>
      </c>
      <c r="R15" s="6"/>
      <c r="S15" s="6"/>
      <c r="T15" s="6"/>
      <c r="U15" s="6"/>
      <c r="V15" s="6"/>
      <c r="W15" s="6"/>
      <c r="X15" s="6"/>
      <c r="Y15" s="6"/>
      <c r="Z15" s="6"/>
      <c r="AA15" s="6"/>
      <c r="AB15" s="6"/>
      <c r="AC15" s="6"/>
      <c r="AD15" s="6"/>
      <c r="AE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K15" s="6"/>
      <c r="BL15" s="6"/>
      <c r="BM15" s="6"/>
      <c r="BN15" s="6"/>
      <c r="BO15" s="6"/>
      <c r="BP15" s="6"/>
      <c r="BQ15" s="6"/>
      <c r="BR15" s="6"/>
      <c r="BS15" s="6"/>
      <c r="BT15" s="6"/>
      <c r="BU15" s="6"/>
      <c r="BV15" s="6"/>
      <c r="BW15" s="6"/>
      <c r="BX15" s="6"/>
      <c r="BY15" s="6"/>
      <c r="BZ15" s="6"/>
      <c r="CA15" s="6"/>
      <c r="CB15" s="6"/>
      <c r="CC15" s="6"/>
      <c r="CD15" s="6"/>
      <c r="CE15" s="6"/>
      <c r="CF15" s="6"/>
      <c r="CG15" s="6"/>
      <c r="CI15" s="6"/>
      <c r="CJ15" s="6"/>
      <c r="CK15" s="6"/>
      <c r="CL15" s="6"/>
      <c r="CM15" s="6"/>
      <c r="CN15" s="6"/>
      <c r="CO15" s="6"/>
      <c r="CP15" s="6"/>
      <c r="CQ15" s="6"/>
      <c r="CR15" s="6"/>
      <c r="CS15" s="6"/>
      <c r="CT15" s="6"/>
      <c r="CU15" s="6"/>
      <c r="CV15" s="6"/>
      <c r="CW15" s="6"/>
      <c r="CX15" s="6"/>
    </row>
    <row r="16" spans="1:102" s="5" customFormat="1" x14ac:dyDescent="0.15">
      <c r="A16" s="23" t="s">
        <v>58</v>
      </c>
      <c r="B16" s="6">
        <v>2000</v>
      </c>
      <c r="C16" s="6">
        <v>5000</v>
      </c>
      <c r="D16" s="6"/>
      <c r="E16" s="6">
        <v>7000</v>
      </c>
      <c r="F16" s="6">
        <v>2900</v>
      </c>
      <c r="G16" s="6">
        <v>2000</v>
      </c>
      <c r="H16" s="6">
        <v>2000</v>
      </c>
      <c r="I16" s="6">
        <v>1000</v>
      </c>
      <c r="J16" s="6">
        <v>250</v>
      </c>
      <c r="K16" s="6">
        <v>700</v>
      </c>
      <c r="L16" s="6"/>
      <c r="M16" s="6">
        <v>700</v>
      </c>
      <c r="N16" s="6"/>
      <c r="O16" s="6">
        <v>700</v>
      </c>
      <c r="P16" s="6">
        <v>17200</v>
      </c>
      <c r="Q16" s="5">
        <f t="shared" si="0"/>
        <v>41.45</v>
      </c>
      <c r="R16" s="6"/>
      <c r="S16" s="6"/>
      <c r="T16" s="6"/>
      <c r="U16" s="6"/>
      <c r="V16" s="6"/>
      <c r="W16" s="6"/>
      <c r="X16" s="6"/>
      <c r="Y16" s="6"/>
      <c r="Z16" s="6"/>
      <c r="AA16" s="6"/>
      <c r="AB16" s="6"/>
      <c r="AC16" s="6"/>
      <c r="AD16" s="6"/>
      <c r="AE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K16" s="6"/>
      <c r="BL16" s="6"/>
      <c r="BM16" s="6"/>
      <c r="BN16" s="6"/>
      <c r="BO16" s="6"/>
      <c r="BP16" s="6"/>
      <c r="BQ16" s="6"/>
      <c r="BR16" s="6"/>
      <c r="BS16" s="6"/>
      <c r="BT16" s="6"/>
      <c r="BU16" s="6"/>
      <c r="BV16" s="6"/>
      <c r="BW16" s="6"/>
      <c r="BX16" s="6"/>
      <c r="BY16" s="6"/>
      <c r="BZ16" s="6"/>
      <c r="CA16" s="6"/>
      <c r="CB16" s="6"/>
      <c r="CC16" s="6"/>
      <c r="CD16" s="6"/>
      <c r="CE16" s="6"/>
      <c r="CF16" s="6"/>
      <c r="CG16" s="6"/>
      <c r="CI16" s="6"/>
      <c r="CJ16" s="6"/>
      <c r="CK16" s="6"/>
      <c r="CL16" s="6"/>
      <c r="CM16" s="6"/>
      <c r="CN16" s="6"/>
      <c r="CO16" s="6"/>
      <c r="CP16" s="6"/>
      <c r="CQ16" s="6"/>
      <c r="CR16" s="6"/>
      <c r="CS16" s="6"/>
      <c r="CT16" s="6"/>
      <c r="CU16" s="6"/>
      <c r="CV16" s="6"/>
      <c r="CW16" s="6"/>
      <c r="CX16" s="6"/>
    </row>
    <row r="17" spans="1:102" s="5" customFormat="1" x14ac:dyDescent="0.15">
      <c r="A17" s="23" t="s">
        <v>59</v>
      </c>
      <c r="B17" s="6">
        <v>2000</v>
      </c>
      <c r="C17" s="6">
        <v>6000</v>
      </c>
      <c r="D17" s="6"/>
      <c r="E17" s="6">
        <v>5500</v>
      </c>
      <c r="F17" s="6">
        <v>2000</v>
      </c>
      <c r="G17" s="6">
        <v>1500</v>
      </c>
      <c r="H17" s="6">
        <v>2500</v>
      </c>
      <c r="I17" s="6">
        <v>2000</v>
      </c>
      <c r="J17" s="6"/>
      <c r="K17" s="6">
        <v>2000</v>
      </c>
      <c r="L17" s="6"/>
      <c r="M17" s="6"/>
      <c r="N17" s="6">
        <v>1200</v>
      </c>
      <c r="O17" s="6"/>
      <c r="P17" s="6"/>
      <c r="Q17" s="5">
        <f t="shared" si="0"/>
        <v>24.7</v>
      </c>
      <c r="R17" s="6"/>
      <c r="S17" s="6"/>
      <c r="T17" s="6"/>
      <c r="U17" s="6"/>
      <c r="V17" s="6"/>
      <c r="W17" s="6"/>
      <c r="X17" s="6"/>
      <c r="Y17" s="6"/>
      <c r="Z17" s="6"/>
      <c r="AA17" s="6"/>
      <c r="AB17" s="6"/>
      <c r="AC17" s="6"/>
      <c r="AD17" s="6"/>
      <c r="AE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K17" s="6"/>
      <c r="BL17" s="6"/>
      <c r="BM17" s="6"/>
      <c r="BN17" s="6"/>
      <c r="BO17" s="6"/>
      <c r="BP17" s="6"/>
      <c r="BQ17" s="6"/>
      <c r="BR17" s="6"/>
      <c r="BS17" s="6"/>
      <c r="BT17" s="6"/>
      <c r="BU17" s="6"/>
      <c r="BV17" s="6"/>
      <c r="BW17" s="6"/>
      <c r="BX17" s="6"/>
      <c r="BY17" s="6"/>
      <c r="BZ17" s="6"/>
      <c r="CA17" s="6"/>
      <c r="CB17" s="6"/>
      <c r="CC17" s="6"/>
      <c r="CD17" s="6"/>
      <c r="CE17" s="6"/>
      <c r="CF17" s="6"/>
      <c r="CG17" s="6"/>
      <c r="CI17" s="6"/>
      <c r="CJ17" s="6"/>
      <c r="CK17" s="6"/>
      <c r="CL17" s="6"/>
      <c r="CM17" s="6"/>
      <c r="CN17" s="6"/>
      <c r="CO17" s="6"/>
      <c r="CP17" s="6"/>
      <c r="CQ17" s="6"/>
      <c r="CR17" s="6"/>
      <c r="CS17" s="6"/>
      <c r="CT17" s="6"/>
      <c r="CU17" s="6"/>
      <c r="CV17" s="6"/>
      <c r="CW17" s="6"/>
      <c r="CX17" s="6"/>
    </row>
    <row r="18" spans="1:102" s="5" customFormat="1" x14ac:dyDescent="0.15">
      <c r="A18" s="23" t="s">
        <v>60</v>
      </c>
      <c r="B18" s="6"/>
      <c r="C18" s="6"/>
      <c r="D18" s="6"/>
      <c r="E18" s="6"/>
      <c r="F18" s="6">
        <v>300</v>
      </c>
      <c r="G18" s="6">
        <v>2400</v>
      </c>
      <c r="H18" s="6"/>
      <c r="I18" s="6"/>
      <c r="J18" s="6"/>
      <c r="K18" s="6"/>
      <c r="L18" s="6"/>
      <c r="M18" s="6"/>
      <c r="N18" s="6">
        <v>600</v>
      </c>
      <c r="O18" s="6">
        <v>1000</v>
      </c>
      <c r="P18" s="6">
        <v>15000</v>
      </c>
      <c r="Q18" s="5">
        <f t="shared" si="0"/>
        <v>19.3</v>
      </c>
      <c r="R18" s="6"/>
      <c r="S18" s="6"/>
      <c r="T18" s="6"/>
      <c r="U18" s="6"/>
      <c r="V18" s="6"/>
      <c r="W18" s="6"/>
      <c r="X18" s="6"/>
      <c r="Y18" s="6"/>
      <c r="Z18" s="6"/>
      <c r="AA18" s="6"/>
      <c r="AB18" s="6"/>
      <c r="AC18" s="6"/>
      <c r="AD18" s="6"/>
      <c r="AE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K18" s="6"/>
      <c r="BL18" s="6"/>
      <c r="BM18" s="6"/>
      <c r="BN18" s="6"/>
      <c r="BO18" s="6"/>
      <c r="BP18" s="6"/>
      <c r="BQ18" s="6"/>
      <c r="BR18" s="6"/>
      <c r="BS18" s="6"/>
      <c r="BT18" s="6"/>
      <c r="BU18" s="6"/>
      <c r="BV18" s="6"/>
      <c r="BW18" s="6"/>
      <c r="BX18" s="6"/>
      <c r="BY18" s="6"/>
      <c r="BZ18" s="6"/>
      <c r="CA18" s="6"/>
      <c r="CB18" s="6"/>
      <c r="CC18" s="6"/>
      <c r="CD18" s="6"/>
      <c r="CE18" s="6"/>
      <c r="CF18" s="6"/>
      <c r="CG18" s="6"/>
      <c r="CI18" s="6"/>
      <c r="CJ18" s="6"/>
      <c r="CK18" s="6"/>
      <c r="CL18" s="6"/>
      <c r="CM18" s="6"/>
      <c r="CN18" s="6"/>
      <c r="CO18" s="6"/>
      <c r="CP18" s="6"/>
      <c r="CQ18" s="6"/>
      <c r="CR18" s="6"/>
      <c r="CS18" s="6"/>
      <c r="CT18" s="6"/>
      <c r="CU18" s="6"/>
      <c r="CV18" s="6"/>
      <c r="CW18" s="6"/>
      <c r="CX18" s="6"/>
    </row>
    <row r="19" spans="1:102" s="5" customFormat="1" x14ac:dyDescent="0.15">
      <c r="A19" s="23" t="s">
        <v>61</v>
      </c>
      <c r="B19" s="6">
        <v>14000</v>
      </c>
      <c r="C19" s="6">
        <v>4000</v>
      </c>
      <c r="D19" s="6"/>
      <c r="E19" s="6"/>
      <c r="F19" s="6"/>
      <c r="G19" s="6">
        <v>3000</v>
      </c>
      <c r="H19" s="6">
        <v>2000</v>
      </c>
      <c r="I19" s="6"/>
      <c r="J19" s="6"/>
      <c r="K19" s="6"/>
      <c r="L19" s="6">
        <v>1000</v>
      </c>
      <c r="M19" s="6"/>
      <c r="N19" s="6"/>
      <c r="O19" s="6"/>
      <c r="P19" s="6">
        <v>3000</v>
      </c>
      <c r="Q19" s="5">
        <f t="shared" si="0"/>
        <v>27</v>
      </c>
      <c r="R19" s="6"/>
      <c r="S19" s="6"/>
      <c r="T19" s="6"/>
      <c r="U19" s="6"/>
      <c r="V19" s="6"/>
      <c r="W19" s="6"/>
      <c r="X19" s="6"/>
      <c r="Y19" s="6"/>
      <c r="Z19" s="6"/>
      <c r="AA19" s="6"/>
      <c r="AB19" s="6"/>
      <c r="AC19" s="6"/>
      <c r="AD19" s="6"/>
      <c r="AE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K19" s="6"/>
      <c r="BL19" s="6"/>
      <c r="BM19" s="6"/>
      <c r="BN19" s="6"/>
      <c r="BO19" s="6"/>
      <c r="BP19" s="6"/>
      <c r="BQ19" s="6"/>
      <c r="BR19" s="6"/>
      <c r="BS19" s="6"/>
      <c r="BT19" s="6"/>
      <c r="BU19" s="6"/>
      <c r="BV19" s="6"/>
      <c r="BW19" s="6"/>
      <c r="BX19" s="6"/>
      <c r="BY19" s="6"/>
      <c r="BZ19" s="6"/>
      <c r="CA19" s="6"/>
      <c r="CB19" s="6"/>
      <c r="CC19" s="6"/>
      <c r="CD19" s="6"/>
      <c r="CE19" s="6"/>
      <c r="CF19" s="6"/>
      <c r="CG19" s="6"/>
      <c r="CI19" s="6"/>
      <c r="CJ19" s="6"/>
      <c r="CK19" s="6"/>
      <c r="CL19" s="6"/>
      <c r="CM19" s="6"/>
      <c r="CN19" s="6"/>
      <c r="CO19" s="6"/>
      <c r="CP19" s="6"/>
      <c r="CQ19" s="6"/>
      <c r="CR19" s="6"/>
      <c r="CS19" s="6"/>
      <c r="CT19" s="6"/>
      <c r="CU19" s="6"/>
      <c r="CV19" s="6"/>
      <c r="CW19" s="6"/>
      <c r="CX19" s="6"/>
    </row>
    <row r="20" spans="1:102" s="5" customFormat="1" x14ac:dyDescent="0.15">
      <c r="A20" s="23" t="s">
        <v>62</v>
      </c>
      <c r="B20" s="6">
        <v>800</v>
      </c>
      <c r="C20" s="6">
        <v>1200</v>
      </c>
      <c r="D20" s="6"/>
      <c r="E20" s="6">
        <v>1200</v>
      </c>
      <c r="F20" s="6">
        <v>700</v>
      </c>
      <c r="G20" s="6">
        <v>300</v>
      </c>
      <c r="H20" s="6">
        <v>250</v>
      </c>
      <c r="I20" s="6">
        <v>400</v>
      </c>
      <c r="J20" s="6">
        <v>25</v>
      </c>
      <c r="K20" s="6">
        <v>410</v>
      </c>
      <c r="L20" s="6">
        <v>500</v>
      </c>
      <c r="M20" s="6"/>
      <c r="N20" s="6"/>
      <c r="O20" s="6"/>
      <c r="P20" s="6">
        <v>100</v>
      </c>
      <c r="Q20" s="5">
        <f t="shared" si="0"/>
        <v>5.8849999999999998</v>
      </c>
      <c r="R20" s="6"/>
      <c r="S20" s="6"/>
      <c r="T20" s="6"/>
      <c r="U20" s="6"/>
      <c r="V20" s="6"/>
      <c r="W20" s="6"/>
      <c r="X20" s="6"/>
      <c r="Y20" s="6"/>
      <c r="Z20" s="6"/>
      <c r="AA20" s="6"/>
      <c r="AB20" s="6"/>
      <c r="AC20" s="6"/>
      <c r="AD20" s="6"/>
      <c r="AE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K20" s="6"/>
      <c r="BL20" s="6"/>
      <c r="BM20" s="6"/>
      <c r="BN20" s="6"/>
      <c r="BO20" s="6"/>
      <c r="BP20" s="6"/>
      <c r="BQ20" s="6"/>
      <c r="BR20" s="6"/>
      <c r="BS20" s="6"/>
      <c r="BT20" s="6"/>
      <c r="BU20" s="6"/>
      <c r="BV20" s="6"/>
      <c r="BW20" s="6"/>
      <c r="BX20" s="6"/>
      <c r="BY20" s="6"/>
      <c r="BZ20" s="6"/>
      <c r="CA20" s="6"/>
      <c r="CB20" s="6"/>
      <c r="CC20" s="6"/>
      <c r="CD20" s="6"/>
      <c r="CE20" s="6"/>
      <c r="CF20" s="6"/>
      <c r="CG20" s="6"/>
      <c r="CI20" s="6"/>
      <c r="CJ20" s="6"/>
      <c r="CK20" s="6"/>
      <c r="CL20" s="6"/>
      <c r="CM20" s="6"/>
      <c r="CN20" s="6"/>
      <c r="CO20" s="6"/>
      <c r="CP20" s="6"/>
      <c r="CQ20" s="6"/>
      <c r="CR20" s="6"/>
      <c r="CS20" s="6"/>
      <c r="CT20" s="6"/>
      <c r="CU20" s="6"/>
      <c r="CV20" s="6"/>
      <c r="CW20" s="6"/>
      <c r="CX20" s="6"/>
    </row>
    <row r="21" spans="1:102" s="5" customFormat="1" x14ac:dyDescent="0.15">
      <c r="A21" s="23" t="s">
        <v>63</v>
      </c>
      <c r="B21" s="6">
        <v>200</v>
      </c>
      <c r="C21" s="6">
        <v>1200</v>
      </c>
      <c r="D21" s="6"/>
      <c r="E21" s="6">
        <v>15000</v>
      </c>
      <c r="F21" s="6">
        <v>10000</v>
      </c>
      <c r="G21" s="6">
        <v>500</v>
      </c>
      <c r="H21" s="6"/>
      <c r="I21" s="6">
        <v>3000</v>
      </c>
      <c r="J21" s="6">
        <v>3000</v>
      </c>
      <c r="K21" s="6">
        <v>3000</v>
      </c>
      <c r="L21" s="6">
        <v>500</v>
      </c>
      <c r="M21" s="6">
        <v>800</v>
      </c>
      <c r="N21" s="6"/>
      <c r="O21" s="6"/>
      <c r="P21" s="6">
        <v>300</v>
      </c>
      <c r="Q21" s="5">
        <f t="shared" si="0"/>
        <v>37.5</v>
      </c>
      <c r="R21" s="6"/>
      <c r="S21" s="6"/>
      <c r="T21" s="6"/>
      <c r="U21" s="6"/>
      <c r="V21" s="6"/>
      <c r="W21" s="6"/>
      <c r="X21" s="6"/>
      <c r="Y21" s="6"/>
      <c r="Z21" s="6"/>
      <c r="AA21" s="6"/>
      <c r="AB21" s="6"/>
      <c r="AC21" s="6"/>
      <c r="AD21" s="6"/>
      <c r="AE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K21" s="6"/>
      <c r="BL21" s="6"/>
      <c r="BM21" s="6"/>
      <c r="BN21" s="6"/>
      <c r="BO21" s="6"/>
      <c r="BP21" s="6"/>
      <c r="BQ21" s="6"/>
      <c r="BR21" s="6"/>
      <c r="BS21" s="6"/>
      <c r="BT21" s="6"/>
      <c r="BU21" s="6"/>
      <c r="BV21" s="6"/>
      <c r="BW21" s="6"/>
      <c r="BX21" s="6"/>
      <c r="BY21" s="6"/>
      <c r="BZ21" s="6"/>
      <c r="CA21" s="6"/>
      <c r="CB21" s="6"/>
      <c r="CC21" s="6"/>
      <c r="CD21" s="6"/>
      <c r="CE21" s="6"/>
      <c r="CF21" s="6"/>
      <c r="CG21" s="6"/>
      <c r="CI21" s="6"/>
      <c r="CJ21" s="6"/>
      <c r="CK21" s="6"/>
      <c r="CL21" s="6"/>
      <c r="CM21" s="6"/>
      <c r="CN21" s="6"/>
      <c r="CO21" s="6"/>
      <c r="CP21" s="6"/>
      <c r="CQ21" s="6"/>
      <c r="CR21" s="6"/>
      <c r="CS21" s="6"/>
      <c r="CT21" s="6"/>
      <c r="CU21" s="6"/>
      <c r="CV21" s="6"/>
      <c r="CW21" s="6"/>
      <c r="CX21" s="6"/>
    </row>
    <row r="22" spans="1:102" s="5" customFormat="1" x14ac:dyDescent="0.15">
      <c r="A22" s="23" t="s">
        <v>64</v>
      </c>
      <c r="B22" s="6">
        <v>600</v>
      </c>
      <c r="C22" s="6">
        <v>1200</v>
      </c>
      <c r="D22" s="6">
        <v>3600</v>
      </c>
      <c r="E22" s="6">
        <v>400</v>
      </c>
      <c r="F22" s="6">
        <v>500</v>
      </c>
      <c r="G22" s="6"/>
      <c r="H22" s="6"/>
      <c r="I22" s="6"/>
      <c r="J22" s="6">
        <v>2000</v>
      </c>
      <c r="K22" s="6">
        <v>650</v>
      </c>
      <c r="L22" s="6"/>
      <c r="M22" s="6"/>
      <c r="N22" s="6"/>
      <c r="O22" s="6"/>
      <c r="P22" s="6">
        <v>2000</v>
      </c>
      <c r="Q22" s="5">
        <f t="shared" si="0"/>
        <v>10.95</v>
      </c>
      <c r="R22" s="6"/>
      <c r="S22" s="6"/>
      <c r="T22" s="6"/>
      <c r="U22" s="6"/>
      <c r="V22" s="6"/>
      <c r="W22" s="6"/>
      <c r="X22" s="6"/>
      <c r="Y22" s="6"/>
      <c r="Z22" s="6"/>
      <c r="AA22" s="6"/>
      <c r="AB22" s="6"/>
      <c r="AC22" s="6"/>
      <c r="AD22" s="6"/>
      <c r="AE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K22" s="6"/>
      <c r="BL22" s="6"/>
      <c r="BM22" s="6"/>
      <c r="BN22" s="6"/>
      <c r="BO22" s="6"/>
      <c r="BP22" s="6"/>
      <c r="BQ22" s="6"/>
      <c r="BR22" s="6"/>
      <c r="BS22" s="6"/>
      <c r="BT22" s="6"/>
      <c r="BU22" s="6"/>
      <c r="BV22" s="6"/>
      <c r="BW22" s="6"/>
      <c r="BX22" s="6"/>
      <c r="BY22" s="6"/>
      <c r="BZ22" s="6"/>
      <c r="CA22" s="6"/>
      <c r="CB22" s="6"/>
      <c r="CC22" s="6"/>
      <c r="CD22" s="6"/>
      <c r="CE22" s="6"/>
      <c r="CF22" s="6"/>
      <c r="CG22" s="6"/>
      <c r="CI22" s="6"/>
      <c r="CJ22" s="6"/>
      <c r="CK22" s="6"/>
      <c r="CL22" s="6"/>
      <c r="CM22" s="6"/>
      <c r="CN22" s="6"/>
      <c r="CO22" s="6"/>
      <c r="CP22" s="6"/>
      <c r="CQ22" s="6"/>
      <c r="CR22" s="6"/>
      <c r="CS22" s="6"/>
      <c r="CT22" s="6"/>
      <c r="CU22" s="6"/>
      <c r="CV22" s="6"/>
      <c r="CW22" s="6"/>
      <c r="CX22" s="6"/>
    </row>
    <row r="23" spans="1:102" s="5" customFormat="1" x14ac:dyDescent="0.15">
      <c r="A23" s="23" t="s">
        <v>65</v>
      </c>
      <c r="B23" s="6">
        <v>5200</v>
      </c>
      <c r="C23" s="6">
        <v>3000</v>
      </c>
      <c r="D23" s="6">
        <v>7300</v>
      </c>
      <c r="E23" s="6">
        <v>10000</v>
      </c>
      <c r="F23" s="6">
        <v>2000</v>
      </c>
      <c r="G23" s="6"/>
      <c r="H23" s="6"/>
      <c r="I23" s="6">
        <v>3200</v>
      </c>
      <c r="J23" s="6">
        <v>7200</v>
      </c>
      <c r="K23" s="6">
        <v>4600</v>
      </c>
      <c r="L23" s="6">
        <v>2500</v>
      </c>
      <c r="M23" s="6">
        <v>800</v>
      </c>
      <c r="N23" s="6">
        <v>33</v>
      </c>
      <c r="O23" s="6"/>
      <c r="P23" s="6">
        <v>300</v>
      </c>
      <c r="Q23" s="5">
        <f t="shared" si="0"/>
        <v>46.133000000000003</v>
      </c>
      <c r="R23" s="6"/>
      <c r="S23" s="6"/>
      <c r="T23" s="6"/>
      <c r="U23" s="6"/>
      <c r="V23" s="6"/>
      <c r="W23" s="6"/>
      <c r="X23" s="6"/>
      <c r="Y23" s="6"/>
      <c r="Z23" s="6"/>
      <c r="AA23" s="6"/>
      <c r="AB23" s="6"/>
      <c r="AC23" s="6"/>
      <c r="AD23" s="6"/>
      <c r="AE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K23" s="6"/>
      <c r="BL23" s="6"/>
      <c r="BM23" s="6"/>
      <c r="BN23" s="6"/>
      <c r="BO23" s="6"/>
      <c r="BP23" s="6"/>
      <c r="BQ23" s="6"/>
      <c r="BR23" s="6"/>
      <c r="BS23" s="6"/>
      <c r="BT23" s="6"/>
      <c r="BU23" s="6"/>
      <c r="BV23" s="6"/>
      <c r="BW23" s="6"/>
      <c r="BX23" s="6"/>
      <c r="BY23" s="6"/>
      <c r="BZ23" s="6"/>
      <c r="CA23" s="6"/>
      <c r="CB23" s="6"/>
      <c r="CC23" s="6"/>
      <c r="CD23" s="6"/>
      <c r="CE23" s="6"/>
      <c r="CF23" s="6"/>
      <c r="CG23" s="6"/>
      <c r="CI23" s="6"/>
      <c r="CJ23" s="6"/>
      <c r="CK23" s="6"/>
      <c r="CL23" s="6"/>
      <c r="CM23" s="6"/>
      <c r="CN23" s="6"/>
      <c r="CO23" s="6"/>
      <c r="CP23" s="6"/>
      <c r="CQ23" s="6"/>
      <c r="CR23" s="6"/>
      <c r="CS23" s="6"/>
      <c r="CT23" s="6"/>
      <c r="CU23" s="6"/>
      <c r="CV23" s="6"/>
      <c r="CW23" s="6"/>
      <c r="CX23" s="6"/>
    </row>
    <row r="24" spans="1:102" s="5" customFormat="1" x14ac:dyDescent="0.15">
      <c r="A24" s="23" t="s">
        <v>66</v>
      </c>
      <c r="B24" s="6">
        <v>6000</v>
      </c>
      <c r="C24" s="6">
        <v>5350</v>
      </c>
      <c r="D24" s="6">
        <v>3200</v>
      </c>
      <c r="E24" s="6">
        <v>5680</v>
      </c>
      <c r="F24" s="6">
        <v>3500</v>
      </c>
      <c r="G24" s="6">
        <v>2850</v>
      </c>
      <c r="H24" s="6">
        <v>3000</v>
      </c>
      <c r="I24" s="6">
        <v>200</v>
      </c>
      <c r="J24" s="6">
        <v>2700</v>
      </c>
      <c r="K24" s="6">
        <v>1975</v>
      </c>
      <c r="L24" s="6">
        <v>1000</v>
      </c>
      <c r="M24" s="6">
        <v>200</v>
      </c>
      <c r="N24" s="6">
        <v>20</v>
      </c>
      <c r="O24" s="6"/>
      <c r="P24" s="6">
        <v>3700</v>
      </c>
      <c r="Q24" s="5">
        <f t="shared" si="0"/>
        <v>39.375</v>
      </c>
      <c r="R24" s="6"/>
      <c r="S24" s="6"/>
      <c r="T24" s="6"/>
      <c r="U24" s="6"/>
      <c r="V24" s="6"/>
      <c r="W24" s="6"/>
      <c r="X24" s="6"/>
      <c r="Y24" s="6"/>
      <c r="Z24" s="6"/>
      <c r="AA24" s="6"/>
      <c r="AB24" s="6"/>
      <c r="AC24" s="6"/>
      <c r="AD24" s="6"/>
      <c r="AE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K24" s="6"/>
      <c r="BL24" s="6"/>
      <c r="BM24" s="6"/>
      <c r="BN24" s="6"/>
      <c r="BO24" s="6"/>
      <c r="BP24" s="6"/>
      <c r="BQ24" s="6"/>
      <c r="BR24" s="6"/>
      <c r="BS24" s="6"/>
      <c r="BT24" s="6"/>
      <c r="BU24" s="6"/>
      <c r="BV24" s="6"/>
      <c r="BW24" s="6"/>
      <c r="BX24" s="6"/>
      <c r="BY24" s="6"/>
      <c r="BZ24" s="6"/>
      <c r="CA24" s="6"/>
      <c r="CB24" s="6"/>
      <c r="CC24" s="6"/>
      <c r="CD24" s="6"/>
      <c r="CE24" s="6"/>
      <c r="CF24" s="6"/>
      <c r="CG24" s="6"/>
      <c r="CI24" s="6"/>
      <c r="CJ24" s="6"/>
      <c r="CK24" s="6"/>
      <c r="CL24" s="6"/>
      <c r="CM24" s="6"/>
      <c r="CN24" s="6"/>
      <c r="CO24" s="6"/>
      <c r="CP24" s="6"/>
      <c r="CQ24" s="6"/>
      <c r="CR24" s="6"/>
      <c r="CS24" s="6"/>
      <c r="CT24" s="6"/>
      <c r="CU24" s="6"/>
      <c r="CV24" s="6"/>
      <c r="CW24" s="6"/>
      <c r="CX24" s="6"/>
    </row>
    <row r="25" spans="1:102" s="5" customFormat="1" x14ac:dyDescent="0.15">
      <c r="A25" s="23" t="s">
        <v>67</v>
      </c>
      <c r="B25" s="6">
        <v>3100</v>
      </c>
      <c r="C25" s="6">
        <v>7000</v>
      </c>
      <c r="D25" s="6">
        <v>7340</v>
      </c>
      <c r="E25" s="6">
        <v>8750</v>
      </c>
      <c r="F25" s="6">
        <v>500</v>
      </c>
      <c r="G25" s="6">
        <v>3000</v>
      </c>
      <c r="H25" s="6"/>
      <c r="I25" s="6">
        <v>2000</v>
      </c>
      <c r="J25" s="6"/>
      <c r="K25" s="6">
        <v>1200</v>
      </c>
      <c r="L25" s="6"/>
      <c r="M25" s="6">
        <v>1000</v>
      </c>
      <c r="N25" s="6">
        <v>900</v>
      </c>
      <c r="O25" s="6">
        <v>13800</v>
      </c>
      <c r="P25" s="6">
        <v>11050</v>
      </c>
      <c r="Q25" s="5">
        <f t="shared" si="0"/>
        <v>59.64</v>
      </c>
      <c r="R25" s="6"/>
      <c r="S25" s="6"/>
      <c r="T25" s="6"/>
      <c r="U25" s="6"/>
      <c r="V25" s="6"/>
      <c r="W25" s="6"/>
      <c r="X25" s="6"/>
      <c r="Y25" s="6"/>
      <c r="Z25" s="6"/>
      <c r="AA25" s="6"/>
      <c r="AB25" s="6"/>
      <c r="AC25" s="6"/>
      <c r="AD25" s="6"/>
      <c r="AE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K25" s="6"/>
      <c r="BL25" s="6"/>
      <c r="BM25" s="6"/>
      <c r="BN25" s="6"/>
      <c r="BO25" s="6"/>
      <c r="BP25" s="6"/>
      <c r="BQ25" s="6"/>
      <c r="BR25" s="6"/>
      <c r="BS25" s="6"/>
      <c r="BT25" s="6"/>
      <c r="BU25" s="6"/>
      <c r="BV25" s="6"/>
      <c r="BW25" s="6"/>
      <c r="BX25" s="6"/>
      <c r="BY25" s="6"/>
      <c r="BZ25" s="6"/>
      <c r="CA25" s="6"/>
      <c r="CB25" s="6"/>
      <c r="CC25" s="6"/>
      <c r="CD25" s="6"/>
      <c r="CE25" s="6"/>
      <c r="CF25" s="6"/>
      <c r="CG25" s="6"/>
      <c r="CI25" s="6"/>
      <c r="CJ25" s="6"/>
      <c r="CK25" s="6"/>
      <c r="CL25" s="6"/>
      <c r="CM25" s="6"/>
      <c r="CN25" s="6"/>
      <c r="CO25" s="6"/>
      <c r="CP25" s="6"/>
      <c r="CQ25" s="6"/>
      <c r="CR25" s="6"/>
      <c r="CS25" s="6"/>
      <c r="CT25" s="6"/>
      <c r="CU25" s="6"/>
      <c r="CV25" s="6"/>
      <c r="CW25" s="6"/>
      <c r="CX25" s="6"/>
    </row>
    <row r="26" spans="1:102" s="5" customFormat="1" x14ac:dyDescent="0.15">
      <c r="A26" s="23" t="s">
        <v>68</v>
      </c>
      <c r="B26" s="6"/>
      <c r="C26" s="6">
        <v>400</v>
      </c>
      <c r="D26" s="6">
        <v>10480</v>
      </c>
      <c r="E26" s="6">
        <v>550</v>
      </c>
      <c r="F26" s="6">
        <v>100</v>
      </c>
      <c r="G26" s="6">
        <v>5575</v>
      </c>
      <c r="H26" s="6"/>
      <c r="I26" s="6"/>
      <c r="J26" s="6">
        <v>600</v>
      </c>
      <c r="K26" s="6">
        <v>600</v>
      </c>
      <c r="L26" s="6"/>
      <c r="M26" s="6"/>
      <c r="N26" s="6"/>
      <c r="O26" s="6">
        <v>1400</v>
      </c>
      <c r="P26" s="6">
        <v>3600</v>
      </c>
      <c r="Q26" s="5">
        <f t="shared" si="0"/>
        <v>23.305</v>
      </c>
      <c r="R26" s="6"/>
      <c r="S26" s="6"/>
      <c r="T26" s="6"/>
      <c r="U26" s="6"/>
      <c r="V26" s="6"/>
      <c r="W26" s="6"/>
      <c r="X26" s="6"/>
      <c r="Y26" s="6"/>
      <c r="Z26" s="6"/>
      <c r="AA26" s="6"/>
      <c r="AB26" s="6"/>
      <c r="AC26" s="6"/>
      <c r="AD26" s="6"/>
      <c r="AE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K26" s="6"/>
      <c r="BL26" s="6"/>
      <c r="BM26" s="6"/>
      <c r="BN26" s="6"/>
      <c r="BO26" s="6"/>
      <c r="BP26" s="6"/>
      <c r="BQ26" s="6"/>
      <c r="BR26" s="6"/>
      <c r="BS26" s="6"/>
      <c r="BT26" s="6"/>
      <c r="BU26" s="6"/>
      <c r="BV26" s="6"/>
      <c r="BW26" s="6"/>
      <c r="BX26" s="6"/>
      <c r="BY26" s="6"/>
      <c r="BZ26" s="6"/>
      <c r="CA26" s="6"/>
      <c r="CB26" s="6"/>
      <c r="CC26" s="6"/>
      <c r="CD26" s="6"/>
      <c r="CE26" s="6"/>
      <c r="CF26" s="6"/>
      <c r="CG26" s="6"/>
      <c r="CI26" s="6"/>
      <c r="CJ26" s="6"/>
      <c r="CK26" s="6"/>
      <c r="CL26" s="6"/>
      <c r="CM26" s="6"/>
      <c r="CN26" s="6"/>
      <c r="CO26" s="6"/>
      <c r="CP26" s="6"/>
      <c r="CQ26" s="6"/>
      <c r="CR26" s="6"/>
      <c r="CS26" s="6"/>
      <c r="CT26" s="6"/>
      <c r="CU26" s="6"/>
      <c r="CV26" s="6"/>
      <c r="CW26" s="6"/>
      <c r="CX26" s="6"/>
    </row>
    <row r="27" spans="1:102" s="5" customFormat="1" x14ac:dyDescent="0.15">
      <c r="A27" s="23" t="s">
        <v>69</v>
      </c>
      <c r="B27" s="6">
        <v>540</v>
      </c>
      <c r="C27" s="6">
        <v>900</v>
      </c>
      <c r="D27" s="6">
        <v>4249</v>
      </c>
      <c r="E27" s="6">
        <v>7600</v>
      </c>
      <c r="F27" s="6">
        <v>400</v>
      </c>
      <c r="G27" s="6">
        <v>8000</v>
      </c>
      <c r="H27" s="6"/>
      <c r="I27" s="6"/>
      <c r="J27" s="6">
        <v>7600</v>
      </c>
      <c r="K27" s="6">
        <v>500</v>
      </c>
      <c r="L27" s="6">
        <v>2700</v>
      </c>
      <c r="M27" s="6">
        <v>650</v>
      </c>
      <c r="N27" s="6">
        <v>200</v>
      </c>
      <c r="O27" s="6">
        <v>1020</v>
      </c>
      <c r="P27" s="6">
        <v>8000</v>
      </c>
      <c r="Q27" s="5">
        <f t="shared" si="0"/>
        <v>42.359000000000002</v>
      </c>
      <c r="R27" s="6"/>
      <c r="S27" s="6"/>
      <c r="T27" s="6"/>
      <c r="U27" s="6"/>
      <c r="V27" s="6"/>
      <c r="W27" s="6"/>
      <c r="X27" s="6"/>
      <c r="Y27" s="6"/>
      <c r="Z27" s="6"/>
      <c r="AA27" s="6"/>
      <c r="AB27" s="6"/>
      <c r="AC27" s="6"/>
      <c r="AD27" s="6"/>
      <c r="AE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K27" s="6"/>
      <c r="BL27" s="6"/>
      <c r="BM27" s="6"/>
      <c r="BN27" s="6"/>
      <c r="BO27" s="6"/>
      <c r="BP27" s="6"/>
      <c r="BQ27" s="6"/>
      <c r="BR27" s="6"/>
      <c r="BS27" s="6"/>
      <c r="BT27" s="6"/>
      <c r="BU27" s="6"/>
      <c r="BV27" s="6"/>
      <c r="BW27" s="6"/>
      <c r="BX27" s="6"/>
      <c r="BY27" s="6"/>
      <c r="BZ27" s="6"/>
      <c r="CA27" s="6"/>
      <c r="CB27" s="6"/>
      <c r="CC27" s="6"/>
      <c r="CD27" s="6"/>
      <c r="CE27" s="6"/>
      <c r="CF27" s="6"/>
      <c r="CG27" s="6"/>
      <c r="CI27" s="6"/>
      <c r="CJ27" s="6"/>
      <c r="CK27" s="6"/>
      <c r="CL27" s="6"/>
      <c r="CM27" s="6"/>
      <c r="CN27" s="6"/>
      <c r="CO27" s="6"/>
      <c r="CP27" s="6"/>
      <c r="CQ27" s="6"/>
      <c r="CR27" s="6"/>
      <c r="CS27" s="6"/>
      <c r="CT27" s="6"/>
      <c r="CU27" s="6"/>
      <c r="CV27" s="6"/>
      <c r="CW27" s="6"/>
      <c r="CX27" s="6"/>
    </row>
    <row r="28" spans="1:102" s="5" customFormat="1" x14ac:dyDescent="0.15">
      <c r="A28" s="23" t="s">
        <v>70</v>
      </c>
      <c r="B28" s="6">
        <v>1500</v>
      </c>
      <c r="C28" s="6">
        <v>12025</v>
      </c>
      <c r="D28" s="6">
        <v>3500</v>
      </c>
      <c r="E28" s="6">
        <v>14500</v>
      </c>
      <c r="F28" s="6">
        <v>1507</v>
      </c>
      <c r="G28" s="6">
        <v>4520</v>
      </c>
      <c r="H28" s="6"/>
      <c r="I28" s="6"/>
      <c r="J28" s="6">
        <v>3000</v>
      </c>
      <c r="K28" s="6">
        <v>3500</v>
      </c>
      <c r="L28" s="6"/>
      <c r="M28" s="6"/>
      <c r="N28" s="6"/>
      <c r="O28" s="6">
        <v>3100</v>
      </c>
      <c r="P28" s="6">
        <v>5000</v>
      </c>
      <c r="Q28" s="5">
        <f t="shared" si="0"/>
        <v>52.152000000000001</v>
      </c>
      <c r="R28" s="6"/>
      <c r="S28" s="6"/>
      <c r="T28" s="6"/>
      <c r="U28" s="6"/>
      <c r="V28" s="6"/>
      <c r="W28" s="6"/>
      <c r="X28" s="6"/>
      <c r="Y28" s="6"/>
      <c r="Z28" s="6"/>
      <c r="AA28" s="6"/>
      <c r="AB28" s="6"/>
      <c r="AC28" s="6"/>
      <c r="AD28" s="6"/>
      <c r="AE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K28" s="6"/>
      <c r="BL28" s="6"/>
      <c r="BM28" s="6"/>
      <c r="BN28" s="6"/>
      <c r="BO28" s="6"/>
      <c r="BP28" s="6"/>
      <c r="BQ28" s="6"/>
      <c r="BR28" s="6"/>
      <c r="BS28" s="6"/>
      <c r="BT28" s="6"/>
      <c r="BU28" s="6"/>
      <c r="BV28" s="6"/>
      <c r="BW28" s="6"/>
      <c r="BX28" s="6"/>
      <c r="BY28" s="6"/>
      <c r="BZ28" s="6"/>
      <c r="CA28" s="6"/>
      <c r="CB28" s="6"/>
      <c r="CC28" s="6"/>
      <c r="CD28" s="6"/>
      <c r="CE28" s="6"/>
      <c r="CF28" s="6"/>
      <c r="CG28" s="6"/>
      <c r="CI28" s="6"/>
      <c r="CJ28" s="6"/>
      <c r="CK28" s="6"/>
      <c r="CL28" s="6"/>
      <c r="CM28" s="6"/>
      <c r="CN28" s="6"/>
      <c r="CO28" s="6"/>
      <c r="CP28" s="6"/>
      <c r="CQ28" s="6"/>
      <c r="CR28" s="6"/>
      <c r="CS28" s="6"/>
      <c r="CT28" s="6"/>
      <c r="CU28" s="6"/>
      <c r="CV28" s="6"/>
      <c r="CW28" s="6"/>
      <c r="CX28" s="6"/>
    </row>
    <row r="29" spans="1:102" s="5" customFormat="1" x14ac:dyDescent="0.15">
      <c r="A29" s="23" t="s">
        <v>71</v>
      </c>
      <c r="B29" s="6">
        <v>7700</v>
      </c>
      <c r="C29" s="6">
        <v>5300</v>
      </c>
      <c r="D29" s="6">
        <v>3418</v>
      </c>
      <c r="E29" s="6">
        <v>13500</v>
      </c>
      <c r="F29" s="6">
        <v>200</v>
      </c>
      <c r="G29" s="6">
        <v>5600</v>
      </c>
      <c r="H29" s="6"/>
      <c r="I29" s="6"/>
      <c r="J29" s="6">
        <v>2800</v>
      </c>
      <c r="K29" s="6">
        <v>1400</v>
      </c>
      <c r="L29" s="6">
        <v>2000</v>
      </c>
      <c r="M29" s="6">
        <v>50</v>
      </c>
      <c r="N29" s="6"/>
      <c r="O29" s="6">
        <v>750</v>
      </c>
      <c r="P29" s="6">
        <v>8500</v>
      </c>
      <c r="Q29" s="5">
        <f t="shared" si="0"/>
        <v>51.218000000000004</v>
      </c>
      <c r="R29" s="6"/>
      <c r="S29" s="6"/>
      <c r="T29" s="6"/>
      <c r="U29" s="6"/>
      <c r="V29" s="6"/>
      <c r="W29" s="6"/>
      <c r="X29" s="6"/>
      <c r="Y29" s="6"/>
      <c r="Z29" s="6"/>
      <c r="AA29" s="6"/>
      <c r="AB29" s="6"/>
      <c r="AC29" s="6"/>
      <c r="AD29" s="6"/>
      <c r="AE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K29" s="6"/>
      <c r="BL29" s="6"/>
      <c r="BM29" s="6"/>
      <c r="BN29" s="6"/>
      <c r="BO29" s="6"/>
      <c r="BP29" s="6"/>
      <c r="BQ29" s="6"/>
      <c r="BR29" s="6"/>
      <c r="BS29" s="6"/>
      <c r="BT29" s="6"/>
      <c r="BU29" s="6"/>
      <c r="BV29" s="6"/>
      <c r="BW29" s="6"/>
      <c r="BX29" s="6"/>
      <c r="BY29" s="6"/>
      <c r="BZ29" s="6"/>
      <c r="CA29" s="6"/>
      <c r="CB29" s="6"/>
      <c r="CC29" s="6"/>
      <c r="CD29" s="6"/>
      <c r="CE29" s="6"/>
      <c r="CF29" s="6"/>
      <c r="CG29" s="6"/>
      <c r="CI29" s="6"/>
      <c r="CJ29" s="6"/>
      <c r="CK29" s="6"/>
      <c r="CL29" s="6"/>
      <c r="CM29" s="6"/>
      <c r="CN29" s="6"/>
      <c r="CO29" s="6"/>
      <c r="CP29" s="6"/>
      <c r="CQ29" s="6"/>
      <c r="CR29" s="6"/>
      <c r="CS29" s="6"/>
      <c r="CT29" s="6"/>
      <c r="CU29" s="6"/>
      <c r="CV29" s="6"/>
      <c r="CW29" s="6"/>
      <c r="CX29" s="6"/>
    </row>
    <row r="30" spans="1:102" s="5" customFormat="1" x14ac:dyDescent="0.15">
      <c r="A30" s="23" t="s">
        <v>72</v>
      </c>
      <c r="B30" s="6">
        <v>1200</v>
      </c>
      <c r="C30" s="6">
        <v>6500</v>
      </c>
      <c r="D30" s="6">
        <v>19581</v>
      </c>
      <c r="E30" s="6">
        <v>5300</v>
      </c>
      <c r="F30" s="6"/>
      <c r="G30" s="6">
        <v>10326</v>
      </c>
      <c r="H30" s="6"/>
      <c r="I30" s="6"/>
      <c r="J30" s="6">
        <v>2450</v>
      </c>
      <c r="K30" s="6">
        <v>250</v>
      </c>
      <c r="L30" s="6"/>
      <c r="M30" s="6"/>
      <c r="N30" s="6">
        <v>258</v>
      </c>
      <c r="O30" s="6">
        <v>4600</v>
      </c>
      <c r="P30" s="6">
        <v>45000</v>
      </c>
      <c r="Q30" s="5">
        <f t="shared" si="0"/>
        <v>95.465000000000003</v>
      </c>
      <c r="R30" s="6"/>
      <c r="S30" s="6"/>
      <c r="T30" s="6"/>
      <c r="U30" s="6"/>
      <c r="V30" s="6"/>
      <c r="W30" s="6"/>
      <c r="X30" s="6"/>
      <c r="Y30" s="6"/>
      <c r="Z30" s="6"/>
      <c r="AA30" s="6"/>
      <c r="AB30" s="6"/>
      <c r="AC30" s="6"/>
      <c r="AD30" s="6"/>
      <c r="AE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K30" s="6"/>
      <c r="BL30" s="6"/>
      <c r="BM30" s="6"/>
      <c r="BN30" s="6"/>
      <c r="BO30" s="6"/>
      <c r="BP30" s="6"/>
      <c r="BQ30" s="6"/>
      <c r="BR30" s="6"/>
      <c r="BS30" s="6"/>
      <c r="BT30" s="6"/>
      <c r="BU30" s="6"/>
      <c r="BV30" s="6"/>
      <c r="BW30" s="6"/>
      <c r="BX30" s="6"/>
      <c r="BY30" s="6"/>
      <c r="BZ30" s="6"/>
      <c r="CA30" s="6"/>
      <c r="CB30" s="6"/>
      <c r="CC30" s="6"/>
      <c r="CD30" s="6"/>
      <c r="CE30" s="6"/>
      <c r="CF30" s="6"/>
      <c r="CG30" s="6"/>
      <c r="CI30" s="6"/>
      <c r="CJ30" s="6"/>
      <c r="CK30" s="6"/>
      <c r="CL30" s="6"/>
      <c r="CM30" s="6"/>
      <c r="CN30" s="6"/>
      <c r="CO30" s="6"/>
      <c r="CP30" s="6"/>
      <c r="CQ30" s="6"/>
      <c r="CR30" s="6"/>
      <c r="CS30" s="6"/>
      <c r="CT30" s="6"/>
      <c r="CU30" s="6"/>
      <c r="CV30" s="6"/>
      <c r="CW30" s="6"/>
      <c r="CX30" s="6"/>
    </row>
    <row r="31" spans="1:102" s="5" customFormat="1" x14ac:dyDescent="0.15">
      <c r="A31" s="23" t="s">
        <v>73</v>
      </c>
      <c r="B31" s="6">
        <v>2900</v>
      </c>
      <c r="C31" s="6">
        <v>4580</v>
      </c>
      <c r="D31" s="6">
        <v>9199</v>
      </c>
      <c r="E31" s="6">
        <v>10000</v>
      </c>
      <c r="F31" s="6">
        <v>9200</v>
      </c>
      <c r="G31" s="6">
        <v>8200</v>
      </c>
      <c r="H31" s="18"/>
      <c r="I31" s="6">
        <v>4000</v>
      </c>
      <c r="J31" s="6">
        <v>7000</v>
      </c>
      <c r="K31" s="6">
        <v>1500</v>
      </c>
      <c r="L31" s="6">
        <v>4000</v>
      </c>
      <c r="M31" s="18"/>
      <c r="N31" s="18"/>
      <c r="O31" s="6">
        <v>1200</v>
      </c>
      <c r="P31" s="6">
        <v>13100</v>
      </c>
      <c r="Q31" s="5">
        <f t="shared" si="0"/>
        <v>74.879000000000005</v>
      </c>
      <c r="R31" s="6"/>
      <c r="S31" s="6"/>
      <c r="T31" s="6"/>
      <c r="U31" s="6"/>
      <c r="V31" s="6"/>
      <c r="W31" s="6"/>
      <c r="X31" s="6"/>
      <c r="Y31" s="6"/>
      <c r="Z31" s="6"/>
      <c r="AA31" s="6"/>
      <c r="AB31" s="6"/>
      <c r="AC31" s="6"/>
      <c r="AD31" s="6"/>
      <c r="AE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K31" s="6"/>
      <c r="BL31" s="6"/>
      <c r="BM31" s="6"/>
      <c r="BN31" s="6"/>
      <c r="BO31" s="6"/>
      <c r="BP31" s="6"/>
      <c r="BQ31" s="6"/>
      <c r="BR31" s="6"/>
      <c r="BS31" s="6"/>
      <c r="BT31" s="6"/>
      <c r="BU31" s="6"/>
      <c r="BV31" s="6"/>
      <c r="BW31" s="6"/>
      <c r="BX31" s="6"/>
      <c r="BY31" s="6"/>
      <c r="BZ31" s="6"/>
      <c r="CA31" s="6"/>
      <c r="CB31" s="6"/>
      <c r="CC31" s="6"/>
      <c r="CD31" s="6"/>
      <c r="CE31" s="6"/>
      <c r="CF31" s="6"/>
      <c r="CG31" s="6"/>
      <c r="CI31" s="6"/>
      <c r="CJ31" s="6"/>
      <c r="CK31" s="6"/>
      <c r="CL31" s="6"/>
      <c r="CM31" s="6"/>
      <c r="CN31" s="6"/>
      <c r="CO31" s="6"/>
      <c r="CP31" s="6"/>
      <c r="CQ31" s="6"/>
      <c r="CR31" s="6"/>
      <c r="CS31" s="6"/>
      <c r="CT31" s="6"/>
      <c r="CU31" s="6"/>
      <c r="CV31" s="6"/>
      <c r="CW31" s="6"/>
      <c r="CX31" s="6"/>
    </row>
    <row r="32" spans="1:102" s="5" customFormat="1" x14ac:dyDescent="0.15">
      <c r="A32" s="23" t="s">
        <v>74</v>
      </c>
      <c r="B32" s="6">
        <v>350</v>
      </c>
      <c r="C32" s="6">
        <v>1000</v>
      </c>
      <c r="D32" s="6">
        <v>1797</v>
      </c>
      <c r="E32" s="6">
        <v>3500</v>
      </c>
      <c r="F32" s="6">
        <v>400</v>
      </c>
      <c r="G32" s="6">
        <v>800</v>
      </c>
      <c r="H32" s="6">
        <v>4000</v>
      </c>
      <c r="I32" s="6">
        <v>8000</v>
      </c>
      <c r="J32" s="6">
        <v>600</v>
      </c>
      <c r="K32" s="6">
        <v>350</v>
      </c>
      <c r="L32" s="6"/>
      <c r="M32" s="6">
        <v>200</v>
      </c>
      <c r="N32" s="6">
        <v>620</v>
      </c>
      <c r="O32" s="18"/>
      <c r="P32" s="6">
        <v>34000</v>
      </c>
      <c r="Q32" s="5">
        <f t="shared" si="0"/>
        <v>55.616999999999997</v>
      </c>
      <c r="R32" s="6"/>
      <c r="S32" s="6"/>
      <c r="T32" s="6"/>
      <c r="U32" s="6"/>
      <c r="V32" s="6"/>
      <c r="W32" s="6"/>
      <c r="X32" s="6"/>
      <c r="Y32" s="6"/>
      <c r="Z32" s="6"/>
      <c r="AA32" s="6"/>
      <c r="AB32" s="6"/>
      <c r="AC32" s="6"/>
      <c r="AD32" s="6"/>
      <c r="AE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K32" s="6"/>
      <c r="BL32" s="6"/>
      <c r="BM32" s="6"/>
      <c r="BN32" s="6"/>
      <c r="BO32" s="6"/>
      <c r="BP32" s="6"/>
      <c r="BQ32" s="6"/>
      <c r="BR32" s="6"/>
      <c r="BS32" s="6"/>
      <c r="BT32" s="6"/>
      <c r="BU32" s="6"/>
      <c r="BV32" s="6"/>
      <c r="BW32" s="6"/>
      <c r="BX32" s="6"/>
      <c r="BY32" s="6"/>
      <c r="BZ32" s="6"/>
      <c r="CA32" s="6"/>
      <c r="CB32" s="6"/>
      <c r="CC32" s="6"/>
      <c r="CD32" s="6"/>
      <c r="CE32" s="6"/>
      <c r="CF32" s="6"/>
      <c r="CG32" s="6"/>
      <c r="CI32" s="6"/>
      <c r="CJ32" s="6"/>
      <c r="CK32" s="6"/>
      <c r="CL32" s="6"/>
      <c r="CM32" s="6"/>
      <c r="CN32" s="6"/>
      <c r="CO32" s="6"/>
      <c r="CP32" s="6"/>
      <c r="CQ32" s="6"/>
      <c r="CR32" s="6"/>
      <c r="CS32" s="6"/>
      <c r="CT32" s="6"/>
      <c r="CU32" s="6"/>
      <c r="CV32" s="6"/>
      <c r="CW32" s="6"/>
      <c r="CX32" s="6"/>
    </row>
    <row r="33" spans="1:102" x14ac:dyDescent="0.15">
      <c r="A33" s="1" t="s">
        <v>4</v>
      </c>
      <c r="B33" s="6">
        <v>550</v>
      </c>
      <c r="C33" s="21">
        <v>550</v>
      </c>
      <c r="D33" s="21">
        <v>5795</v>
      </c>
      <c r="E33" s="21">
        <v>3000</v>
      </c>
      <c r="F33" s="21">
        <v>300</v>
      </c>
      <c r="G33" s="6">
        <v>11000</v>
      </c>
      <c r="H33" s="6">
        <v>500</v>
      </c>
      <c r="I33" s="6">
        <v>200</v>
      </c>
      <c r="J33" s="6">
        <v>500</v>
      </c>
      <c r="K33" s="6">
        <v>200</v>
      </c>
      <c r="L33" s="6">
        <v>600</v>
      </c>
      <c r="M33" s="21">
        <v>500</v>
      </c>
      <c r="N33" s="21">
        <v>1799</v>
      </c>
      <c r="O33" s="6">
        <v>280</v>
      </c>
      <c r="P33" s="6">
        <v>5300</v>
      </c>
      <c r="Q33" s="5">
        <f t="shared" si="0"/>
        <v>31.074000000000002</v>
      </c>
      <c r="R33" s="18"/>
      <c r="S33" s="18"/>
      <c r="CX33" s="5"/>
    </row>
    <row r="34" spans="1:102" x14ac:dyDescent="0.15">
      <c r="A34" s="1" t="s">
        <v>5</v>
      </c>
      <c r="B34" s="6">
        <v>3600</v>
      </c>
      <c r="C34" s="21">
        <v>18500</v>
      </c>
      <c r="D34" s="21">
        <v>4525</v>
      </c>
      <c r="E34" s="21">
        <v>800</v>
      </c>
      <c r="F34" s="21">
        <v>500</v>
      </c>
      <c r="G34" s="6">
        <v>3500</v>
      </c>
      <c r="H34" s="6">
        <v>300</v>
      </c>
      <c r="I34" s="18"/>
      <c r="J34" s="18"/>
      <c r="K34" s="18">
        <v>1200</v>
      </c>
      <c r="L34" s="18"/>
      <c r="M34" s="84"/>
      <c r="N34" s="21">
        <v>499</v>
      </c>
      <c r="O34" s="18"/>
      <c r="P34" s="6">
        <v>14100</v>
      </c>
      <c r="Q34" s="5">
        <f t="shared" si="0"/>
        <v>47.524000000000001</v>
      </c>
      <c r="R34" s="18"/>
      <c r="S34" s="18"/>
      <c r="CX34" s="6"/>
    </row>
    <row r="35" spans="1:102" x14ac:dyDescent="0.15">
      <c r="A35" s="1" t="s">
        <v>6</v>
      </c>
      <c r="B35" s="6">
        <v>800</v>
      </c>
      <c r="C35" s="21">
        <v>9250</v>
      </c>
      <c r="D35" s="21">
        <v>3549</v>
      </c>
      <c r="E35" s="21">
        <v>16500</v>
      </c>
      <c r="F35" s="21">
        <v>300</v>
      </c>
      <c r="G35" s="6">
        <v>11000</v>
      </c>
      <c r="H35" s="18"/>
      <c r="I35" s="6">
        <v>4100</v>
      </c>
      <c r="J35" s="6">
        <v>6000</v>
      </c>
      <c r="K35" s="6">
        <v>6000</v>
      </c>
      <c r="L35" s="6"/>
      <c r="M35" s="84"/>
      <c r="N35" s="84">
        <v>1478.1772290757131</v>
      </c>
      <c r="O35" s="6">
        <v>1080</v>
      </c>
      <c r="P35" s="6">
        <v>16400</v>
      </c>
      <c r="Q35" s="5">
        <f t="shared" si="0"/>
        <v>76.457177229075725</v>
      </c>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5"/>
    </row>
    <row r="36" spans="1:102" x14ac:dyDescent="0.15">
      <c r="A36" s="1" t="s">
        <v>7</v>
      </c>
      <c r="B36" s="6">
        <v>1400</v>
      </c>
      <c r="C36" s="21">
        <v>5000</v>
      </c>
      <c r="D36" s="21">
        <v>13598</v>
      </c>
      <c r="E36" s="21">
        <v>30000</v>
      </c>
      <c r="F36" s="21">
        <v>1200</v>
      </c>
      <c r="G36" s="6">
        <v>7500</v>
      </c>
      <c r="H36" s="6">
        <v>10700</v>
      </c>
      <c r="I36" s="6">
        <v>8000</v>
      </c>
      <c r="J36" s="6">
        <v>5000</v>
      </c>
      <c r="K36" s="6">
        <v>872</v>
      </c>
      <c r="L36" s="6"/>
      <c r="M36" s="21">
        <v>700</v>
      </c>
      <c r="N36" s="21">
        <v>410</v>
      </c>
      <c r="O36" s="6">
        <v>590</v>
      </c>
      <c r="P36" s="6">
        <v>20000</v>
      </c>
      <c r="Q36" s="5">
        <f t="shared" si="0"/>
        <v>104.97</v>
      </c>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5"/>
    </row>
    <row r="37" spans="1:102" x14ac:dyDescent="0.15">
      <c r="A37" s="1" t="s">
        <v>8</v>
      </c>
      <c r="B37" s="6">
        <v>430</v>
      </c>
      <c r="C37" s="21">
        <v>10000</v>
      </c>
      <c r="D37" s="21">
        <v>9107</v>
      </c>
      <c r="E37" s="21">
        <v>46000</v>
      </c>
      <c r="F37" s="21">
        <v>1000</v>
      </c>
      <c r="G37" s="6">
        <v>600</v>
      </c>
      <c r="H37" s="6">
        <v>10000</v>
      </c>
      <c r="I37" s="18"/>
      <c r="J37" s="6">
        <v>3300</v>
      </c>
      <c r="K37" s="6">
        <v>5000</v>
      </c>
      <c r="L37" s="6"/>
      <c r="M37" s="21">
        <v>400</v>
      </c>
      <c r="N37" s="21">
        <v>2000</v>
      </c>
      <c r="O37" s="18"/>
      <c r="P37" s="6">
        <v>1200</v>
      </c>
      <c r="Q37" s="5">
        <f t="shared" si="0"/>
        <v>89.037000000000006</v>
      </c>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5"/>
    </row>
    <row r="38" spans="1:102" x14ac:dyDescent="0.15">
      <c r="A38" s="1" t="s">
        <v>9</v>
      </c>
      <c r="B38" s="6">
        <v>1500</v>
      </c>
      <c r="C38" s="21">
        <v>12800</v>
      </c>
      <c r="D38" s="21">
        <v>28418</v>
      </c>
      <c r="E38" s="21">
        <v>10100</v>
      </c>
      <c r="F38" s="21">
        <v>1000</v>
      </c>
      <c r="G38" s="6">
        <v>6122</v>
      </c>
      <c r="H38" s="18"/>
      <c r="I38" s="18"/>
      <c r="J38" s="18"/>
      <c r="K38" s="18">
        <v>200</v>
      </c>
      <c r="L38" s="18"/>
      <c r="M38" s="21">
        <v>200</v>
      </c>
      <c r="N38" s="21">
        <v>700</v>
      </c>
      <c r="O38" s="6">
        <v>1300</v>
      </c>
      <c r="P38" s="6">
        <v>9300</v>
      </c>
      <c r="Q38" s="5">
        <f t="shared" si="0"/>
        <v>71.64</v>
      </c>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5"/>
    </row>
    <row r="39" spans="1:102" x14ac:dyDescent="0.15">
      <c r="A39" s="1" t="s">
        <v>10</v>
      </c>
      <c r="B39" s="6">
        <v>1400</v>
      </c>
      <c r="C39" s="21">
        <v>20000</v>
      </c>
      <c r="D39" s="21">
        <v>23476</v>
      </c>
      <c r="E39" s="21">
        <v>47000</v>
      </c>
      <c r="F39" s="21">
        <v>17500</v>
      </c>
      <c r="G39" s="6">
        <v>44000</v>
      </c>
      <c r="H39" s="6">
        <v>28000</v>
      </c>
      <c r="I39" s="6">
        <v>5000</v>
      </c>
      <c r="J39" s="6">
        <v>10000</v>
      </c>
      <c r="K39" s="6">
        <v>1000</v>
      </c>
      <c r="L39" s="6">
        <v>11000</v>
      </c>
      <c r="M39" s="21">
        <v>2600</v>
      </c>
      <c r="N39" s="21">
        <v>1000</v>
      </c>
      <c r="O39" s="6">
        <v>490</v>
      </c>
      <c r="P39" s="6">
        <v>12520</v>
      </c>
      <c r="Q39" s="5">
        <f t="shared" si="0"/>
        <v>224.98599999999999</v>
      </c>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8"/>
      <c r="BA39" s="18"/>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5"/>
    </row>
    <row r="40" spans="1:102" x14ac:dyDescent="0.15">
      <c r="A40" s="1" t="s">
        <v>11</v>
      </c>
      <c r="B40" s="6">
        <v>500</v>
      </c>
      <c r="C40" s="21">
        <v>12100</v>
      </c>
      <c r="D40" s="21">
        <v>13593</v>
      </c>
      <c r="E40" s="21">
        <v>11000</v>
      </c>
      <c r="F40" s="84"/>
      <c r="G40" s="6">
        <v>10000</v>
      </c>
      <c r="H40" s="6">
        <v>10800</v>
      </c>
      <c r="I40" s="6">
        <v>800</v>
      </c>
      <c r="J40" s="6">
        <v>300</v>
      </c>
      <c r="K40" s="6"/>
      <c r="L40" s="6"/>
      <c r="M40" s="84"/>
      <c r="N40" s="21">
        <v>200</v>
      </c>
      <c r="O40" s="6">
        <v>4000</v>
      </c>
      <c r="P40" s="6">
        <v>24000</v>
      </c>
      <c r="Q40" s="5">
        <f t="shared" si="0"/>
        <v>87.293000000000006</v>
      </c>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5"/>
    </row>
    <row r="41" spans="1:102" x14ac:dyDescent="0.15">
      <c r="A41" s="1" t="s">
        <v>12</v>
      </c>
      <c r="B41" s="6">
        <v>650</v>
      </c>
      <c r="C41" s="21">
        <v>4400</v>
      </c>
      <c r="D41" s="21">
        <v>3666</v>
      </c>
      <c r="E41" s="21">
        <v>30000</v>
      </c>
      <c r="F41" s="84"/>
      <c r="G41" s="6">
        <v>3942</v>
      </c>
      <c r="H41" s="6">
        <v>10000</v>
      </c>
      <c r="I41" s="6">
        <v>1100</v>
      </c>
      <c r="J41" s="6">
        <v>800</v>
      </c>
      <c r="K41" s="6"/>
      <c r="L41" s="6"/>
      <c r="M41" s="21">
        <v>300</v>
      </c>
      <c r="N41" s="84"/>
      <c r="O41" s="6">
        <v>530</v>
      </c>
      <c r="P41" s="6">
        <v>2800</v>
      </c>
      <c r="Q41" s="5">
        <f t="shared" si="0"/>
        <v>58.188000000000002</v>
      </c>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5"/>
    </row>
    <row r="42" spans="1:102" x14ac:dyDescent="0.15">
      <c r="A42" s="1" t="s">
        <v>13</v>
      </c>
      <c r="B42" s="6">
        <v>150</v>
      </c>
      <c r="C42" s="21">
        <v>5500</v>
      </c>
      <c r="D42" s="21">
        <v>1826</v>
      </c>
      <c r="E42" s="21">
        <v>11000</v>
      </c>
      <c r="F42" s="84"/>
      <c r="G42" s="6">
        <v>12282</v>
      </c>
      <c r="H42" s="6">
        <v>5000</v>
      </c>
      <c r="I42" s="6">
        <v>5000</v>
      </c>
      <c r="J42" s="6">
        <v>300</v>
      </c>
      <c r="K42" s="6"/>
      <c r="L42" s="6"/>
      <c r="M42" s="84"/>
      <c r="N42" s="84"/>
      <c r="O42" s="6">
        <v>700</v>
      </c>
      <c r="P42" s="6">
        <v>29000</v>
      </c>
      <c r="Q42" s="5">
        <f t="shared" si="0"/>
        <v>70.757999999999996</v>
      </c>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6"/>
    </row>
    <row r="43" spans="1:102" x14ac:dyDescent="0.15">
      <c r="A43" s="1" t="s">
        <v>14</v>
      </c>
      <c r="B43" s="6">
        <v>500</v>
      </c>
      <c r="C43" s="21">
        <v>2600</v>
      </c>
      <c r="D43" s="21">
        <v>15236</v>
      </c>
      <c r="E43" s="21">
        <v>20000</v>
      </c>
      <c r="F43" s="21">
        <v>6000</v>
      </c>
      <c r="G43" s="6">
        <v>13000</v>
      </c>
      <c r="H43" s="6">
        <v>10000</v>
      </c>
      <c r="I43" s="6">
        <v>4000</v>
      </c>
      <c r="J43" s="6">
        <v>9200</v>
      </c>
      <c r="K43" s="6"/>
      <c r="L43" s="6">
        <v>2500</v>
      </c>
      <c r="M43" s="21">
        <v>600</v>
      </c>
      <c r="N43" s="21">
        <v>900</v>
      </c>
      <c r="O43" s="6">
        <v>150</v>
      </c>
      <c r="P43" s="6">
        <v>15500</v>
      </c>
      <c r="Q43" s="5">
        <f t="shared" si="0"/>
        <v>100.18600000000001</v>
      </c>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5"/>
    </row>
    <row r="44" spans="1:102" x14ac:dyDescent="0.15">
      <c r="A44" s="1" t="s">
        <v>15</v>
      </c>
      <c r="B44" s="18"/>
      <c r="C44" s="21">
        <v>22800</v>
      </c>
      <c r="D44" s="21">
        <v>25807</v>
      </c>
      <c r="E44" s="21">
        <v>28000</v>
      </c>
      <c r="F44" s="21">
        <v>3500</v>
      </c>
      <c r="G44" s="6">
        <v>5500</v>
      </c>
      <c r="H44" s="6">
        <v>5000</v>
      </c>
      <c r="I44" s="6">
        <v>3500</v>
      </c>
      <c r="J44" s="6">
        <v>7000</v>
      </c>
      <c r="K44" s="6">
        <v>1000</v>
      </c>
      <c r="L44" s="6"/>
      <c r="M44" s="21">
        <v>4000</v>
      </c>
      <c r="N44" s="21">
        <v>2000</v>
      </c>
      <c r="O44" s="6">
        <v>800</v>
      </c>
      <c r="P44" s="6">
        <v>32000</v>
      </c>
      <c r="Q44" s="5">
        <f t="shared" si="0"/>
        <v>140.90700000000001</v>
      </c>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5"/>
    </row>
    <row r="45" spans="1:102" x14ac:dyDescent="0.15">
      <c r="A45" s="1" t="s">
        <v>16</v>
      </c>
      <c r="B45" s="6">
        <v>1500</v>
      </c>
      <c r="C45" s="21">
        <v>7500</v>
      </c>
      <c r="D45" s="21">
        <v>7251</v>
      </c>
      <c r="E45" s="21">
        <v>40100</v>
      </c>
      <c r="F45" s="21">
        <v>2500</v>
      </c>
      <c r="G45" s="6">
        <v>3200</v>
      </c>
      <c r="H45" s="6">
        <v>23000</v>
      </c>
      <c r="I45" s="6">
        <v>8000</v>
      </c>
      <c r="J45" s="6">
        <v>15000</v>
      </c>
      <c r="K45" s="6">
        <v>800</v>
      </c>
      <c r="L45" s="6">
        <v>1800</v>
      </c>
      <c r="M45" s="21">
        <v>1830</v>
      </c>
      <c r="N45" s="21">
        <v>1300</v>
      </c>
      <c r="O45" s="18"/>
      <c r="P45" s="6">
        <v>4500</v>
      </c>
      <c r="Q45" s="5">
        <f t="shared" si="0"/>
        <v>118.28100000000001</v>
      </c>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5"/>
    </row>
    <row r="46" spans="1:102" x14ac:dyDescent="0.15">
      <c r="A46" s="1" t="s">
        <v>17</v>
      </c>
      <c r="B46" s="6">
        <v>5000</v>
      </c>
      <c r="C46" s="21">
        <v>5000</v>
      </c>
      <c r="D46" s="21">
        <v>3667</v>
      </c>
      <c r="E46" s="21">
        <v>20000</v>
      </c>
      <c r="F46" s="21">
        <v>950</v>
      </c>
      <c r="G46" s="6">
        <v>25000</v>
      </c>
      <c r="H46" s="6">
        <v>800</v>
      </c>
      <c r="I46" s="6">
        <v>12000</v>
      </c>
      <c r="J46" s="6">
        <v>8000</v>
      </c>
      <c r="K46" s="6"/>
      <c r="L46" s="6">
        <v>500</v>
      </c>
      <c r="M46" s="21">
        <v>2250</v>
      </c>
      <c r="N46" s="21">
        <v>2430</v>
      </c>
      <c r="O46" s="6">
        <v>900</v>
      </c>
      <c r="P46" s="6">
        <v>10000</v>
      </c>
      <c r="Q46" s="5">
        <f t="shared" si="0"/>
        <v>96.497</v>
      </c>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c r="AY46" s="18"/>
      <c r="AZ46" s="18"/>
      <c r="BA46" s="18"/>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5"/>
    </row>
    <row r="47" spans="1:102" x14ac:dyDescent="0.15">
      <c r="A47" s="1" t="s">
        <v>18</v>
      </c>
      <c r="B47" s="6">
        <v>2700</v>
      </c>
      <c r="C47" s="21">
        <v>5200</v>
      </c>
      <c r="D47" s="21">
        <v>3243</v>
      </c>
      <c r="E47" s="21">
        <v>90000</v>
      </c>
      <c r="F47" s="21">
        <v>4000</v>
      </c>
      <c r="G47" s="6">
        <v>30000</v>
      </c>
      <c r="H47" s="18"/>
      <c r="I47" s="6">
        <v>12000</v>
      </c>
      <c r="J47" s="6">
        <v>12000</v>
      </c>
      <c r="K47" s="6">
        <v>300</v>
      </c>
      <c r="L47" s="6">
        <v>25000</v>
      </c>
      <c r="M47" s="21">
        <v>5500</v>
      </c>
      <c r="N47" s="21">
        <v>3500</v>
      </c>
      <c r="O47" s="6">
        <v>1600</v>
      </c>
      <c r="P47" s="6">
        <v>29000</v>
      </c>
      <c r="Q47" s="5">
        <f t="shared" si="0"/>
        <v>224.04300000000001</v>
      </c>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5"/>
    </row>
    <row r="48" spans="1:102" x14ac:dyDescent="0.15">
      <c r="A48" s="1">
        <v>1997</v>
      </c>
      <c r="B48" s="18"/>
      <c r="C48" s="21">
        <v>5500</v>
      </c>
      <c r="D48" s="21">
        <v>502</v>
      </c>
      <c r="E48" s="21">
        <v>15000</v>
      </c>
      <c r="F48" s="21">
        <v>1500</v>
      </c>
      <c r="G48" s="6">
        <v>3500</v>
      </c>
      <c r="H48" s="6">
        <v>18000</v>
      </c>
      <c r="I48" s="6">
        <v>1500</v>
      </c>
      <c r="J48" s="6">
        <v>10000</v>
      </c>
      <c r="K48" s="6">
        <v>1000</v>
      </c>
      <c r="L48" s="6"/>
      <c r="M48" s="21">
        <v>1500</v>
      </c>
      <c r="N48" s="21">
        <v>700</v>
      </c>
      <c r="O48" s="18"/>
      <c r="P48" s="18"/>
      <c r="Q48" s="5">
        <f t="shared" si="0"/>
        <v>58.701999999999998</v>
      </c>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c r="AY48" s="18"/>
      <c r="AZ48" s="18"/>
      <c r="BA48" s="18"/>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5"/>
    </row>
    <row r="49" spans="1:102" x14ac:dyDescent="0.15">
      <c r="A49" s="1">
        <v>1998</v>
      </c>
      <c r="B49" s="6">
        <v>4300</v>
      </c>
      <c r="C49" s="21">
        <v>8000</v>
      </c>
      <c r="D49" s="21">
        <v>17533</v>
      </c>
      <c r="E49" s="21">
        <v>43000</v>
      </c>
      <c r="F49" s="21">
        <v>10100</v>
      </c>
      <c r="G49" s="6">
        <v>10000</v>
      </c>
      <c r="H49" s="6">
        <v>10000</v>
      </c>
      <c r="I49" s="6">
        <v>10000</v>
      </c>
      <c r="J49" s="6">
        <v>35000</v>
      </c>
      <c r="K49" s="6">
        <v>1000</v>
      </c>
      <c r="L49" s="6">
        <v>17000</v>
      </c>
      <c r="M49" s="21">
        <v>1000</v>
      </c>
      <c r="N49" s="21">
        <v>3500</v>
      </c>
      <c r="O49" s="6">
        <v>1100</v>
      </c>
      <c r="P49" s="6">
        <v>6000</v>
      </c>
      <c r="Q49" s="5">
        <f t="shared" si="0"/>
        <v>177.53299999999999</v>
      </c>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c r="AY49" s="18"/>
      <c r="AZ49" s="18"/>
      <c r="BA49" s="18"/>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5"/>
    </row>
    <row r="50" spans="1:102" x14ac:dyDescent="0.15">
      <c r="A50" s="1">
        <v>1999</v>
      </c>
      <c r="B50" s="6">
        <v>800</v>
      </c>
      <c r="C50" s="21">
        <v>3000</v>
      </c>
      <c r="D50" s="21">
        <v>1380</v>
      </c>
      <c r="E50" s="21">
        <v>20000</v>
      </c>
      <c r="F50" s="21">
        <v>1000</v>
      </c>
      <c r="G50" s="6">
        <v>10000</v>
      </c>
      <c r="H50" s="6">
        <v>5000</v>
      </c>
      <c r="I50" s="6">
        <v>5000</v>
      </c>
      <c r="J50" s="6">
        <v>8000</v>
      </c>
      <c r="K50" s="6">
        <v>800</v>
      </c>
      <c r="L50" s="6"/>
      <c r="M50" s="21">
        <v>500</v>
      </c>
      <c r="N50" s="21">
        <v>2700</v>
      </c>
      <c r="O50" s="6">
        <v>2900</v>
      </c>
      <c r="P50" s="6">
        <v>25000</v>
      </c>
      <c r="Q50" s="5">
        <f t="shared" si="0"/>
        <v>86.08</v>
      </c>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c r="AZ50" s="18"/>
      <c r="BA50" s="18"/>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row>
    <row r="51" spans="1:102" x14ac:dyDescent="0.15">
      <c r="A51" s="1">
        <v>2000</v>
      </c>
      <c r="B51" s="6">
        <v>600</v>
      </c>
      <c r="C51" s="21">
        <v>4000</v>
      </c>
      <c r="D51" s="21">
        <v>7648</v>
      </c>
      <c r="E51" s="21">
        <v>22000</v>
      </c>
      <c r="F51" s="21">
        <v>1000</v>
      </c>
      <c r="G51" s="6">
        <v>14000</v>
      </c>
      <c r="H51" s="6">
        <v>16000</v>
      </c>
      <c r="I51" s="6">
        <v>2000</v>
      </c>
      <c r="J51" s="6">
        <v>11000</v>
      </c>
      <c r="K51" s="6">
        <v>200</v>
      </c>
      <c r="L51" s="6">
        <v>55000</v>
      </c>
      <c r="M51" s="21">
        <v>2200</v>
      </c>
      <c r="N51" s="21">
        <v>3000</v>
      </c>
      <c r="O51" s="6">
        <v>500</v>
      </c>
      <c r="P51" s="6">
        <v>13800</v>
      </c>
      <c r="Q51" s="5">
        <f t="shared" si="0"/>
        <v>152.94800000000001</v>
      </c>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6"/>
    </row>
    <row r="52" spans="1:102" x14ac:dyDescent="0.15">
      <c r="A52" s="3">
        <v>2001</v>
      </c>
      <c r="B52" s="6">
        <v>3800</v>
      </c>
      <c r="C52" s="21">
        <v>4000</v>
      </c>
      <c r="D52" s="84"/>
      <c r="E52" s="21">
        <v>45000</v>
      </c>
      <c r="F52" s="84"/>
      <c r="G52" s="6">
        <v>20000</v>
      </c>
      <c r="H52" s="6">
        <v>15000</v>
      </c>
      <c r="I52" s="6">
        <v>12000</v>
      </c>
      <c r="J52" s="6">
        <v>4000</v>
      </c>
      <c r="K52" s="6">
        <v>3200</v>
      </c>
      <c r="L52" s="6">
        <v>3500</v>
      </c>
      <c r="M52" s="21">
        <v>800</v>
      </c>
      <c r="N52" s="21">
        <v>500</v>
      </c>
      <c r="O52" s="6">
        <v>1000</v>
      </c>
      <c r="P52" s="6">
        <v>15000</v>
      </c>
      <c r="Q52" s="5">
        <f t="shared" si="0"/>
        <v>127.8</v>
      </c>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row>
    <row r="53" spans="1:102" x14ac:dyDescent="0.15">
      <c r="A53" s="1">
        <v>2002</v>
      </c>
      <c r="B53" s="6">
        <v>700</v>
      </c>
      <c r="C53" s="21">
        <v>3000</v>
      </c>
      <c r="D53" s="21">
        <v>5392</v>
      </c>
      <c r="E53" s="21">
        <v>20000</v>
      </c>
      <c r="F53" s="84"/>
      <c r="G53" s="6">
        <v>2000</v>
      </c>
      <c r="H53" s="6">
        <v>9000</v>
      </c>
      <c r="I53" s="6">
        <v>5000</v>
      </c>
      <c r="J53" s="6">
        <v>1500</v>
      </c>
      <c r="K53" s="6"/>
      <c r="L53" s="6"/>
      <c r="M53" s="21">
        <v>1020</v>
      </c>
      <c r="N53" s="21">
        <v>400</v>
      </c>
      <c r="O53" s="6">
        <v>50</v>
      </c>
      <c r="P53" s="6">
        <v>5000</v>
      </c>
      <c r="Q53" s="5">
        <f t="shared" si="0"/>
        <v>53.061999999999998</v>
      </c>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8"/>
      <c r="BA53" s="18"/>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row>
    <row r="54" spans="1:102" x14ac:dyDescent="0.15">
      <c r="A54" s="1">
        <v>2003</v>
      </c>
      <c r="B54" s="6">
        <v>1200</v>
      </c>
      <c r="C54" s="21">
        <v>4000</v>
      </c>
      <c r="D54" s="21">
        <v>11674</v>
      </c>
      <c r="E54" s="21">
        <v>16000</v>
      </c>
      <c r="F54" s="84"/>
      <c r="G54" s="18"/>
      <c r="H54" s="18"/>
      <c r="I54" s="18"/>
      <c r="J54" s="18"/>
      <c r="K54" s="18"/>
      <c r="L54" s="18"/>
      <c r="M54" s="21">
        <v>327</v>
      </c>
      <c r="N54" s="21">
        <v>850</v>
      </c>
      <c r="O54" s="6">
        <v>500</v>
      </c>
      <c r="P54" s="6">
        <v>6000</v>
      </c>
      <c r="Q54" s="5">
        <f t="shared" si="0"/>
        <v>40.551000000000002</v>
      </c>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c r="AZ54" s="18"/>
      <c r="BA54" s="18"/>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6"/>
    </row>
    <row r="55" spans="1:102" s="9" customFormat="1" x14ac:dyDescent="0.15">
      <c r="A55" s="3">
        <v>2004</v>
      </c>
      <c r="B55" s="6">
        <v>550</v>
      </c>
      <c r="C55" s="21">
        <v>15000</v>
      </c>
      <c r="D55" s="21">
        <v>23920</v>
      </c>
      <c r="E55" s="21">
        <v>8000</v>
      </c>
      <c r="F55" s="84"/>
      <c r="G55" s="6">
        <v>2500</v>
      </c>
      <c r="H55" s="18"/>
      <c r="I55" s="6">
        <v>5000</v>
      </c>
      <c r="J55" s="18"/>
      <c r="K55" s="18"/>
      <c r="L55" s="18">
        <v>15000</v>
      </c>
      <c r="M55" s="21">
        <v>1000</v>
      </c>
      <c r="N55" s="21">
        <v>3000</v>
      </c>
      <c r="O55" s="6">
        <v>30</v>
      </c>
      <c r="P55" s="6">
        <v>6200</v>
      </c>
      <c r="Q55" s="5">
        <f t="shared" si="0"/>
        <v>80.2</v>
      </c>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c r="AU55" s="18"/>
      <c r="AV55" s="18"/>
      <c r="AW55" s="18"/>
      <c r="AX55" s="18"/>
      <c r="AY55" s="18"/>
      <c r="AZ55" s="18"/>
      <c r="BA55" s="18"/>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6"/>
    </row>
    <row r="56" spans="1:102" s="9" customFormat="1" x14ac:dyDescent="0.15">
      <c r="A56" s="3">
        <v>2005</v>
      </c>
      <c r="B56" s="6">
        <v>550</v>
      </c>
      <c r="C56" s="21">
        <v>3000</v>
      </c>
      <c r="D56" s="21">
        <v>4485</v>
      </c>
      <c r="E56" s="21">
        <v>5000</v>
      </c>
      <c r="F56" s="84"/>
      <c r="G56" s="18"/>
      <c r="H56" s="6">
        <v>10000</v>
      </c>
      <c r="I56" s="6">
        <v>8000</v>
      </c>
      <c r="J56" s="6">
        <v>8000</v>
      </c>
      <c r="K56" s="6">
        <v>200</v>
      </c>
      <c r="L56" s="6">
        <v>12000</v>
      </c>
      <c r="M56" s="21">
        <v>2400</v>
      </c>
      <c r="N56" s="21">
        <v>3000</v>
      </c>
      <c r="O56" s="6">
        <v>1000</v>
      </c>
      <c r="P56" s="6">
        <v>11000</v>
      </c>
      <c r="Q56" s="5">
        <f t="shared" si="0"/>
        <v>68.635000000000005</v>
      </c>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8"/>
      <c r="BA56" s="18"/>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6"/>
    </row>
    <row r="57" spans="1:102" s="9" customFormat="1" x14ac:dyDescent="0.15">
      <c r="A57" s="1">
        <v>2006</v>
      </c>
      <c r="B57" s="18"/>
      <c r="C57" s="21">
        <v>4000</v>
      </c>
      <c r="D57" s="21">
        <v>9100</v>
      </c>
      <c r="E57" s="21">
        <v>20000</v>
      </c>
      <c r="F57" s="21">
        <v>5500</v>
      </c>
      <c r="G57" s="6">
        <v>2000</v>
      </c>
      <c r="H57" s="6">
        <v>10000</v>
      </c>
      <c r="I57" s="6">
        <v>7000</v>
      </c>
      <c r="J57" s="18"/>
      <c r="K57" s="18">
        <v>400</v>
      </c>
      <c r="L57" s="18">
        <v>4300</v>
      </c>
      <c r="M57" s="21">
        <v>800</v>
      </c>
      <c r="N57" s="21">
        <v>2900</v>
      </c>
      <c r="O57" s="6">
        <v>100</v>
      </c>
      <c r="P57" s="6">
        <v>8000</v>
      </c>
      <c r="Q57" s="5">
        <f t="shared" si="0"/>
        <v>74.099999999999994</v>
      </c>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c r="AU57" s="18"/>
      <c r="AV57" s="18"/>
      <c r="AW57" s="18"/>
      <c r="AX57" s="18"/>
      <c r="AY57" s="18"/>
      <c r="AZ57" s="18"/>
      <c r="BA57" s="18"/>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6"/>
    </row>
    <row r="58" spans="1:102" s="30" customFormat="1" x14ac:dyDescent="0.15">
      <c r="A58" s="35">
        <v>2007</v>
      </c>
      <c r="B58" s="11">
        <v>5000</v>
      </c>
      <c r="C58" s="36">
        <v>20000</v>
      </c>
      <c r="D58" s="36">
        <v>4285</v>
      </c>
      <c r="E58" s="36">
        <v>10000</v>
      </c>
      <c r="F58" s="11">
        <v>40000</v>
      </c>
      <c r="G58" s="11">
        <v>10000</v>
      </c>
      <c r="H58" s="11">
        <v>20000</v>
      </c>
      <c r="I58" s="11">
        <v>12000</v>
      </c>
      <c r="J58" s="11">
        <v>3000</v>
      </c>
      <c r="K58" s="11">
        <v>600</v>
      </c>
      <c r="L58" s="11"/>
      <c r="M58" s="36">
        <v>600</v>
      </c>
      <c r="N58" s="36">
        <v>900</v>
      </c>
      <c r="O58" s="11">
        <v>200</v>
      </c>
      <c r="P58" s="11">
        <v>6300</v>
      </c>
      <c r="Q58" s="34">
        <f t="shared" si="0"/>
        <v>132.88499999999999</v>
      </c>
      <c r="R58" s="32"/>
      <c r="S58" s="32"/>
      <c r="T58" s="32"/>
      <c r="U58" s="32"/>
      <c r="V58" s="32"/>
      <c r="W58" s="32"/>
      <c r="X58" s="32"/>
      <c r="Y58" s="32"/>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c r="BE58" s="32"/>
      <c r="BF58" s="32"/>
      <c r="BG58" s="32"/>
      <c r="BH58" s="32"/>
      <c r="BI58" s="32"/>
      <c r="BJ58" s="32"/>
      <c r="BK58" s="32"/>
      <c r="BL58" s="32"/>
      <c r="BM58" s="32"/>
      <c r="BN58" s="32"/>
      <c r="BO58" s="32"/>
      <c r="BP58" s="32"/>
      <c r="BQ58" s="32"/>
      <c r="BR58" s="32"/>
      <c r="BS58" s="32"/>
      <c r="BT58" s="32"/>
      <c r="BU58" s="32"/>
      <c r="BV58" s="32"/>
      <c r="BW58" s="32"/>
      <c r="BX58" s="32"/>
      <c r="BY58" s="32"/>
      <c r="BZ58" s="32"/>
      <c r="CA58" s="32"/>
      <c r="CB58" s="32"/>
      <c r="CC58" s="32"/>
      <c r="CD58" s="32"/>
      <c r="CE58" s="32"/>
      <c r="CF58" s="32"/>
      <c r="CG58" s="32"/>
      <c r="CH58" s="32"/>
      <c r="CI58" s="32"/>
      <c r="CJ58" s="32"/>
      <c r="CK58" s="32"/>
      <c r="CL58" s="32"/>
      <c r="CM58" s="32"/>
      <c r="CN58" s="32"/>
      <c r="CO58" s="32"/>
      <c r="CP58" s="32"/>
      <c r="CQ58" s="32"/>
      <c r="CR58" s="32"/>
      <c r="CS58" s="32"/>
      <c r="CT58" s="32"/>
      <c r="CU58" s="32"/>
      <c r="CV58" s="32"/>
      <c r="CW58" s="32"/>
      <c r="CX58" s="11"/>
    </row>
    <row r="59" spans="1:102" s="9" customFormat="1" x14ac:dyDescent="0.15">
      <c r="A59" s="3">
        <v>2008</v>
      </c>
      <c r="B59" s="11">
        <v>1500</v>
      </c>
      <c r="C59" s="36">
        <v>200</v>
      </c>
      <c r="D59" s="36">
        <v>418</v>
      </c>
      <c r="E59" s="36">
        <v>500</v>
      </c>
      <c r="F59" s="11">
        <v>1000</v>
      </c>
      <c r="G59" s="18"/>
      <c r="H59" s="11">
        <v>800</v>
      </c>
      <c r="I59" s="11">
        <v>3000</v>
      </c>
      <c r="J59" s="11">
        <v>1000</v>
      </c>
      <c r="K59" s="11"/>
      <c r="L59" s="11">
        <v>1000</v>
      </c>
      <c r="M59" s="36">
        <v>250</v>
      </c>
      <c r="N59" s="36">
        <v>1000</v>
      </c>
      <c r="O59" s="18"/>
      <c r="P59" s="11">
        <v>1300</v>
      </c>
      <c r="Q59" s="34">
        <f t="shared" si="0"/>
        <v>11.968</v>
      </c>
      <c r="R59" s="28"/>
    </row>
    <row r="60" spans="1:102" s="9" customFormat="1" x14ac:dyDescent="0.15">
      <c r="A60" s="3">
        <v>2009</v>
      </c>
      <c r="B60" s="11">
        <v>2000</v>
      </c>
      <c r="C60" s="36">
        <v>10000</v>
      </c>
      <c r="D60" s="36">
        <v>1680</v>
      </c>
      <c r="E60" s="36">
        <v>4000</v>
      </c>
      <c r="F60" s="11">
        <v>4000</v>
      </c>
      <c r="G60" s="18"/>
      <c r="H60" s="11">
        <v>5</v>
      </c>
      <c r="I60" s="11">
        <v>5000</v>
      </c>
      <c r="J60" s="32">
        <v>800</v>
      </c>
      <c r="K60" s="32">
        <v>2000</v>
      </c>
      <c r="L60" s="32"/>
      <c r="M60" s="36">
        <v>830</v>
      </c>
      <c r="N60" s="36">
        <v>1623</v>
      </c>
      <c r="O60" s="11">
        <v>400</v>
      </c>
      <c r="P60" s="32"/>
      <c r="Q60" s="34">
        <f t="shared" si="0"/>
        <v>32.338000000000001</v>
      </c>
      <c r="R60" s="27"/>
      <c r="S60" s="27"/>
    </row>
    <row r="61" spans="1:102" s="9" customFormat="1" x14ac:dyDescent="0.15">
      <c r="A61" s="3">
        <v>2010</v>
      </c>
      <c r="B61" s="36">
        <v>50</v>
      </c>
      <c r="C61" s="36">
        <v>8000</v>
      </c>
      <c r="D61" s="36">
        <v>2200</v>
      </c>
      <c r="E61" s="36">
        <v>12000</v>
      </c>
      <c r="F61" s="36">
        <v>1000</v>
      </c>
      <c r="G61" s="36">
        <v>3500</v>
      </c>
      <c r="H61" s="36">
        <v>4000</v>
      </c>
      <c r="I61" s="36">
        <v>10000</v>
      </c>
      <c r="J61" s="36">
        <v>2600</v>
      </c>
      <c r="K61" s="36"/>
      <c r="L61" s="36">
        <v>3500</v>
      </c>
      <c r="M61" s="36">
        <v>550</v>
      </c>
      <c r="N61" s="36">
        <v>1350</v>
      </c>
      <c r="O61" s="36">
        <v>300</v>
      </c>
      <c r="P61" s="36">
        <v>1150</v>
      </c>
      <c r="Q61" s="34">
        <f t="shared" si="0"/>
        <v>50.2</v>
      </c>
      <c r="R61" s="27"/>
      <c r="S61" s="27"/>
    </row>
    <row r="62" spans="1:102" s="9" customFormat="1" x14ac:dyDescent="0.15">
      <c r="A62" s="3">
        <v>2011</v>
      </c>
      <c r="B62" s="11">
        <v>16000</v>
      </c>
      <c r="C62" s="36">
        <v>60000</v>
      </c>
      <c r="D62" s="36">
        <v>2455</v>
      </c>
      <c r="E62" s="36">
        <v>20000</v>
      </c>
      <c r="F62" s="11">
        <v>13000</v>
      </c>
      <c r="G62" s="11">
        <v>14700</v>
      </c>
      <c r="H62" s="11">
        <v>4000</v>
      </c>
      <c r="I62" s="11">
        <v>12000</v>
      </c>
      <c r="J62" s="11">
        <v>3000</v>
      </c>
      <c r="K62" s="11">
        <v>1000</v>
      </c>
      <c r="L62" s="11">
        <v>21000</v>
      </c>
      <c r="M62" s="60"/>
      <c r="N62" s="36">
        <v>7218</v>
      </c>
      <c r="O62" s="11">
        <v>200</v>
      </c>
      <c r="P62" s="11">
        <v>2400</v>
      </c>
      <c r="Q62" s="34">
        <f t="shared" si="0"/>
        <v>176.97300000000001</v>
      </c>
      <c r="R62" s="27"/>
      <c r="S62" s="27"/>
    </row>
    <row r="63" spans="1:102" s="9" customFormat="1" x14ac:dyDescent="0.15">
      <c r="A63" s="3">
        <v>2012</v>
      </c>
      <c r="B63" s="11">
        <v>5000</v>
      </c>
      <c r="C63" s="36">
        <v>47000</v>
      </c>
      <c r="D63" s="36">
        <v>2830</v>
      </c>
      <c r="E63" s="36">
        <v>26000</v>
      </c>
      <c r="F63" s="11">
        <v>10000</v>
      </c>
      <c r="G63" s="11">
        <v>13000</v>
      </c>
      <c r="H63" s="11">
        <v>10000</v>
      </c>
      <c r="I63" s="11">
        <v>15000</v>
      </c>
      <c r="J63" s="11">
        <v>5000</v>
      </c>
      <c r="K63" s="11">
        <v>500</v>
      </c>
      <c r="L63" s="11">
        <v>10000</v>
      </c>
      <c r="M63" s="11">
        <v>3000</v>
      </c>
      <c r="N63" s="36">
        <v>2900</v>
      </c>
      <c r="O63" s="11">
        <v>250</v>
      </c>
      <c r="P63" s="11">
        <v>4500</v>
      </c>
      <c r="Q63" s="34">
        <f t="shared" si="0"/>
        <v>154.97999999999999</v>
      </c>
      <c r="R63" s="27"/>
      <c r="S63" s="27"/>
    </row>
    <row r="64" spans="1:102" s="9" customFormat="1" x14ac:dyDescent="0.15">
      <c r="A64" s="3"/>
      <c r="B64" s="7" t="s">
        <v>92</v>
      </c>
      <c r="C64" s="7" t="s">
        <v>92</v>
      </c>
      <c r="D64" s="7"/>
      <c r="E64" s="7" t="s">
        <v>92</v>
      </c>
      <c r="F64" s="7" t="s">
        <v>92</v>
      </c>
      <c r="G64" s="7" t="s">
        <v>92</v>
      </c>
      <c r="H64" s="7"/>
      <c r="I64" s="7"/>
      <c r="J64" s="7" t="s">
        <v>92</v>
      </c>
      <c r="K64" s="7" t="s">
        <v>92</v>
      </c>
      <c r="L64" s="7"/>
      <c r="M64" s="7"/>
      <c r="N64" s="7"/>
      <c r="O64" s="7" t="s">
        <v>92</v>
      </c>
      <c r="P64" s="7" t="s">
        <v>92</v>
      </c>
      <c r="Q64" s="18"/>
      <c r="R64" s="27"/>
      <c r="S64" s="27"/>
    </row>
    <row r="65" spans="1:18" s="7" customFormat="1" x14ac:dyDescent="0.15">
      <c r="A65" s="3"/>
      <c r="Q65" s="18"/>
      <c r="R65" s="33"/>
    </row>
    <row r="66" spans="1:18" s="7" customFormat="1" x14ac:dyDescent="0.15">
      <c r="A66" s="7" t="s">
        <v>99</v>
      </c>
      <c r="B66" s="7">
        <f>COUNTA(B31:B63)</f>
        <v>30</v>
      </c>
      <c r="C66" s="7">
        <f t="shared" ref="C66:P66" si="1">COUNTA(C31:C63)</f>
        <v>33</v>
      </c>
      <c r="D66" s="7">
        <f t="shared" si="1"/>
        <v>32</v>
      </c>
      <c r="E66" s="7">
        <f t="shared" si="1"/>
        <v>33</v>
      </c>
      <c r="F66" s="7">
        <f t="shared" si="1"/>
        <v>25</v>
      </c>
      <c r="G66" s="7">
        <f t="shared" si="1"/>
        <v>29</v>
      </c>
      <c r="H66" s="7">
        <f t="shared" si="1"/>
        <v>27</v>
      </c>
      <c r="I66" s="7">
        <f t="shared" si="1"/>
        <v>29</v>
      </c>
      <c r="J66" s="7">
        <f t="shared" si="1"/>
        <v>28</v>
      </c>
      <c r="K66" s="7">
        <f t="shared" si="1"/>
        <v>23</v>
      </c>
      <c r="L66" s="7">
        <f t="shared" si="1"/>
        <v>17</v>
      </c>
      <c r="M66" s="7">
        <f t="shared" si="1"/>
        <v>27</v>
      </c>
      <c r="N66" s="7">
        <f t="shared" si="1"/>
        <v>30</v>
      </c>
      <c r="O66" s="7">
        <f t="shared" si="1"/>
        <v>27</v>
      </c>
      <c r="P66" s="7">
        <f t="shared" si="1"/>
        <v>31</v>
      </c>
      <c r="Q66" s="61">
        <f>SUM(B66:P66)/(33*15)</f>
        <v>0.85050505050505054</v>
      </c>
      <c r="R66" s="33"/>
    </row>
    <row r="67" spans="1:18" s="7" customFormat="1" x14ac:dyDescent="0.15">
      <c r="A67" s="3"/>
      <c r="Q67" s="18"/>
      <c r="R67" s="33"/>
    </row>
    <row r="68" spans="1:18" s="7" customFormat="1" x14ac:dyDescent="0.15">
      <c r="A68" s="7" t="s">
        <v>100</v>
      </c>
      <c r="B68" s="7">
        <f t="shared" ref="B68:P68" si="2">COUNTA(B11:B30)</f>
        <v>17</v>
      </c>
      <c r="C68" s="7">
        <f t="shared" si="2"/>
        <v>19</v>
      </c>
      <c r="D68" s="7">
        <f t="shared" si="2"/>
        <v>9</v>
      </c>
      <c r="E68" s="7">
        <f t="shared" si="2"/>
        <v>17</v>
      </c>
      <c r="F68" s="7">
        <f t="shared" si="2"/>
        <v>17</v>
      </c>
      <c r="G68" s="7">
        <f t="shared" si="2"/>
        <v>16</v>
      </c>
      <c r="H68" s="7">
        <f t="shared" si="2"/>
        <v>9</v>
      </c>
      <c r="I68" s="7">
        <f t="shared" si="2"/>
        <v>9</v>
      </c>
      <c r="J68" s="7">
        <f t="shared" si="2"/>
        <v>14</v>
      </c>
      <c r="K68" s="7">
        <f t="shared" si="2"/>
        <v>17</v>
      </c>
      <c r="L68" s="7">
        <f t="shared" si="2"/>
        <v>8</v>
      </c>
      <c r="M68" s="7">
        <f t="shared" si="2"/>
        <v>7</v>
      </c>
      <c r="N68" s="7">
        <f t="shared" si="2"/>
        <v>8</v>
      </c>
      <c r="O68" s="7">
        <f t="shared" si="2"/>
        <v>13</v>
      </c>
      <c r="P68" s="7">
        <f t="shared" si="2"/>
        <v>19</v>
      </c>
      <c r="Q68" s="61">
        <f>(SUM(B68:P68))/(20*15)</f>
        <v>0.66333333333333333</v>
      </c>
      <c r="R68" s="33"/>
    </row>
    <row r="69" spans="1:18" s="7" customFormat="1" x14ac:dyDescent="0.15">
      <c r="A69" s="3"/>
      <c r="Q69" s="18"/>
      <c r="R69" s="33"/>
    </row>
    <row r="70" spans="1:18" s="7" customFormat="1" x14ac:dyDescent="0.15">
      <c r="A70" s="3"/>
      <c r="B70" s="7">
        <f>IF(B64="x",B68,"")</f>
        <v>17</v>
      </c>
      <c r="C70" s="7">
        <f t="shared" ref="C70:P70" si="3">IF(C64="x",C68,"")</f>
        <v>19</v>
      </c>
      <c r="D70" s="7" t="str">
        <f t="shared" si="3"/>
        <v/>
      </c>
      <c r="E70" s="7">
        <f t="shared" si="3"/>
        <v>17</v>
      </c>
      <c r="F70" s="7">
        <f t="shared" si="3"/>
        <v>17</v>
      </c>
      <c r="G70" s="7">
        <f t="shared" si="3"/>
        <v>16</v>
      </c>
      <c r="H70" s="7" t="str">
        <f t="shared" si="3"/>
        <v/>
      </c>
      <c r="I70" s="7" t="str">
        <f t="shared" si="3"/>
        <v/>
      </c>
      <c r="J70" s="7">
        <f t="shared" si="3"/>
        <v>14</v>
      </c>
      <c r="K70" s="7">
        <f t="shared" si="3"/>
        <v>17</v>
      </c>
      <c r="L70" s="7" t="str">
        <f t="shared" si="3"/>
        <v/>
      </c>
      <c r="M70" s="7" t="str">
        <f t="shared" si="3"/>
        <v/>
      </c>
      <c r="N70" s="7" t="str">
        <f t="shared" si="3"/>
        <v/>
      </c>
      <c r="O70" s="7">
        <f t="shared" si="3"/>
        <v>13</v>
      </c>
      <c r="P70" s="7">
        <f t="shared" si="3"/>
        <v>19</v>
      </c>
      <c r="Q70" s="61">
        <f>(SUM(B70:P70))/(20*9)</f>
        <v>0.82777777777777772</v>
      </c>
      <c r="R70" s="33"/>
    </row>
    <row r="71" spans="1:18" s="7" customFormat="1" x14ac:dyDescent="0.15">
      <c r="A71" s="3"/>
      <c r="Q71" s="18"/>
      <c r="R71" s="33"/>
    </row>
    <row r="72" spans="1:18" s="7" customFormat="1" x14ac:dyDescent="0.15">
      <c r="A72" s="3"/>
      <c r="B72" s="7" t="str">
        <f>IF(B64="",B68,"")</f>
        <v/>
      </c>
      <c r="C72" s="7" t="str">
        <f t="shared" ref="C72:P72" si="4">IF(C64="",C68,"")</f>
        <v/>
      </c>
      <c r="D72" s="7">
        <f t="shared" si="4"/>
        <v>9</v>
      </c>
      <c r="E72" s="7" t="str">
        <f t="shared" si="4"/>
        <v/>
      </c>
      <c r="F72" s="7" t="str">
        <f t="shared" si="4"/>
        <v/>
      </c>
      <c r="G72" s="7" t="str">
        <f t="shared" si="4"/>
        <v/>
      </c>
      <c r="H72" s="7">
        <f t="shared" si="4"/>
        <v>9</v>
      </c>
      <c r="I72" s="7">
        <f t="shared" si="4"/>
        <v>9</v>
      </c>
      <c r="J72" s="7" t="str">
        <f t="shared" si="4"/>
        <v/>
      </c>
      <c r="K72" s="7" t="str">
        <f t="shared" si="4"/>
        <v/>
      </c>
      <c r="L72" s="7">
        <f t="shared" si="4"/>
        <v>8</v>
      </c>
      <c r="M72" s="7">
        <f t="shared" si="4"/>
        <v>7</v>
      </c>
      <c r="N72" s="7">
        <f t="shared" si="4"/>
        <v>8</v>
      </c>
      <c r="O72" s="7" t="str">
        <f t="shared" si="4"/>
        <v/>
      </c>
      <c r="P72" s="7" t="str">
        <f t="shared" si="4"/>
        <v/>
      </c>
      <c r="Q72" s="61">
        <f>(SUM(B72:P72))/(20*6)</f>
        <v>0.41666666666666669</v>
      </c>
      <c r="R72" s="33"/>
    </row>
    <row r="73" spans="1:18" s="7" customFormat="1" x14ac:dyDescent="0.15">
      <c r="A73" s="3"/>
      <c r="Q73" s="18"/>
      <c r="R73" s="33"/>
    </row>
    <row r="74" spans="1:18" s="7" customFormat="1" x14ac:dyDescent="0.15">
      <c r="A74" s="3"/>
      <c r="Q74" s="18"/>
      <c r="R74" s="33"/>
    </row>
    <row r="75" spans="1:18" s="7" customFormat="1" x14ac:dyDescent="0.15">
      <c r="A75" s="3"/>
      <c r="Q75" s="18"/>
      <c r="R75" s="33"/>
    </row>
    <row r="76" spans="1:18" s="7" customFormat="1" x14ac:dyDescent="0.15">
      <c r="A76" s="3"/>
      <c r="Q76" s="18"/>
      <c r="R76" s="33"/>
    </row>
    <row r="77" spans="1:18" s="7" customFormat="1" x14ac:dyDescent="0.15">
      <c r="A77" s="3"/>
      <c r="Q77" s="18"/>
      <c r="R77" s="33"/>
    </row>
    <row r="78" spans="1:18" s="7" customFormat="1" x14ac:dyDescent="0.15">
      <c r="A78" s="3"/>
      <c r="Q78" s="18"/>
      <c r="R78" s="33"/>
    </row>
    <row r="79" spans="1:18" s="7" customFormat="1" x14ac:dyDescent="0.15">
      <c r="A79" s="3"/>
      <c r="Q79" s="18"/>
      <c r="R79" s="33"/>
    </row>
    <row r="80" spans="1:18" s="7" customFormat="1" x14ac:dyDescent="0.15">
      <c r="A80" s="3"/>
      <c r="Q80" s="18"/>
      <c r="R80" s="33"/>
    </row>
    <row r="81" spans="1:102" s="7" customFormat="1" x14ac:dyDescent="0.15">
      <c r="A81" s="3"/>
      <c r="Q81" s="18"/>
      <c r="R81" s="33"/>
    </row>
    <row r="82" spans="1:102" s="7" customFormat="1" x14ac:dyDescent="0.15">
      <c r="A82" s="3"/>
      <c r="Q82" s="18"/>
      <c r="R82" s="33"/>
    </row>
    <row r="83" spans="1:102" s="7" customFormat="1" x14ac:dyDescent="0.15">
      <c r="A83" s="3"/>
      <c r="Q83" s="18"/>
      <c r="R83" s="33"/>
    </row>
    <row r="84" spans="1:102" s="7" customFormat="1" x14ac:dyDescent="0.15">
      <c r="A84" s="3"/>
      <c r="Q84" s="18"/>
      <c r="R84" s="33"/>
    </row>
    <row r="85" spans="1:102" s="7" customFormat="1" x14ac:dyDescent="0.15">
      <c r="A85" s="3"/>
      <c r="Q85" s="18"/>
      <c r="R85" s="33"/>
    </row>
    <row r="86" spans="1:102" s="7" customFormat="1" x14ac:dyDescent="0.15">
      <c r="B86" s="28"/>
      <c r="C86" s="28"/>
      <c r="D86" s="28"/>
      <c r="E86" s="28"/>
      <c r="F86" s="28"/>
      <c r="G86" s="28"/>
      <c r="H86" s="28"/>
      <c r="I86" s="28"/>
      <c r="J86" s="28"/>
      <c r="K86" s="28"/>
      <c r="L86" s="28"/>
      <c r="M86" s="28"/>
      <c r="N86" s="28"/>
      <c r="O86" s="28"/>
      <c r="P86" s="28"/>
      <c r="Q86" s="28"/>
    </row>
    <row r="87" spans="1:102" s="9" customFormat="1" x14ac:dyDescent="0.15">
      <c r="A87" s="25"/>
      <c r="B87" s="6"/>
      <c r="C87" s="6"/>
      <c r="D87" s="6"/>
      <c r="E87" s="6"/>
      <c r="F87" s="6"/>
      <c r="G87" s="6"/>
      <c r="H87" s="6"/>
      <c r="I87" s="6"/>
      <c r="J87" s="6"/>
      <c r="K87" s="6"/>
      <c r="L87" s="6"/>
      <c r="M87" s="6"/>
      <c r="N87" s="6"/>
      <c r="O87" s="6"/>
      <c r="P87" s="6"/>
      <c r="Q87" s="6"/>
      <c r="CX87" s="37"/>
    </row>
    <row r="88" spans="1:102" x14ac:dyDescent="0.15">
      <c r="A88" s="13"/>
      <c r="B88" s="6"/>
      <c r="C88" s="6"/>
      <c r="D88" s="6"/>
      <c r="E88" s="6"/>
      <c r="F88" s="6"/>
      <c r="G88" s="6"/>
      <c r="H88" s="6"/>
      <c r="I88" s="6"/>
      <c r="J88" s="6"/>
      <c r="K88" s="6"/>
      <c r="L88" s="6"/>
      <c r="M88" s="6"/>
      <c r="N88" s="6"/>
      <c r="O88" s="6"/>
      <c r="P88" s="6"/>
      <c r="Q88" s="6"/>
      <c r="CX88" s="5"/>
    </row>
    <row r="89" spans="1:102" s="20" customFormat="1" x14ac:dyDescent="0.15">
      <c r="A89" s="19"/>
      <c r="B89" s="26"/>
      <c r="C89" s="26"/>
      <c r="D89" s="26"/>
      <c r="E89" s="26"/>
      <c r="F89" s="26"/>
      <c r="G89" s="26"/>
      <c r="H89" s="26"/>
      <c r="I89" s="26"/>
      <c r="J89" s="26"/>
      <c r="K89" s="26"/>
      <c r="L89" s="26"/>
      <c r="M89" s="26"/>
      <c r="N89" s="26"/>
      <c r="O89" s="26"/>
      <c r="P89" s="26"/>
      <c r="Q89" s="26"/>
      <c r="R89" s="31"/>
      <c r="S89" s="31"/>
      <c r="T89" s="31"/>
      <c r="CX89" s="5"/>
    </row>
    <row r="90" spans="1:102" x14ac:dyDescent="0.15">
      <c r="A90" s="13"/>
      <c r="B90" s="27"/>
      <c r="C90" s="27"/>
      <c r="D90" s="27"/>
      <c r="E90" s="27"/>
      <c r="F90" s="27"/>
      <c r="G90" s="27"/>
      <c r="H90" s="27"/>
      <c r="I90" s="27"/>
      <c r="J90" s="27"/>
      <c r="K90" s="27"/>
      <c r="L90" s="27"/>
      <c r="M90" s="27"/>
      <c r="N90" s="27"/>
      <c r="O90" s="27"/>
      <c r="P90" s="27"/>
      <c r="Q90" s="27"/>
      <c r="CX90" s="14"/>
    </row>
    <row r="91" spans="1:102" x14ac:dyDescent="0.15">
      <c r="A91" s="2"/>
      <c r="B91" s="6"/>
      <c r="C91" s="6"/>
      <c r="D91" s="6"/>
      <c r="E91" s="6"/>
      <c r="F91" s="6"/>
      <c r="G91" s="6"/>
      <c r="H91" s="6"/>
      <c r="I91" s="6"/>
      <c r="J91" s="6"/>
      <c r="K91" s="6"/>
      <c r="L91" s="6"/>
      <c r="M91" s="6"/>
      <c r="N91" s="6"/>
      <c r="O91" s="6"/>
      <c r="P91" s="6"/>
      <c r="Q91" s="6"/>
      <c r="CX91" s="10"/>
    </row>
    <row r="92" spans="1:102" x14ac:dyDescent="0.15">
      <c r="A92" s="2"/>
      <c r="B92" s="6"/>
      <c r="C92" s="6"/>
      <c r="D92" s="6"/>
      <c r="E92" s="6"/>
      <c r="F92" s="6"/>
      <c r="G92" s="6"/>
      <c r="H92" s="6"/>
      <c r="I92" s="6"/>
      <c r="J92" s="6"/>
      <c r="K92" s="6"/>
      <c r="L92" s="6"/>
      <c r="M92" s="6"/>
      <c r="N92" s="6"/>
      <c r="O92" s="6"/>
      <c r="P92" s="6"/>
      <c r="Q92" s="6"/>
      <c r="CX92" s="5"/>
    </row>
    <row r="93" spans="1:102" x14ac:dyDescent="0.15">
      <c r="A93" s="2"/>
      <c r="B93" s="6"/>
      <c r="C93" s="6"/>
      <c r="D93" s="6"/>
      <c r="E93" s="6"/>
      <c r="F93" s="6"/>
      <c r="G93" s="6"/>
      <c r="H93" s="6"/>
      <c r="I93" s="6"/>
      <c r="J93" s="6"/>
      <c r="K93" s="6"/>
      <c r="L93" s="6"/>
      <c r="M93" s="6"/>
      <c r="N93" s="6"/>
      <c r="O93" s="6"/>
      <c r="P93" s="6"/>
      <c r="Q93" s="6"/>
      <c r="CX93" s="5"/>
    </row>
    <row r="94" spans="1:102" x14ac:dyDescent="0.15">
      <c r="A94" s="2"/>
      <c r="B94" s="6"/>
      <c r="C94" s="6"/>
      <c r="D94" s="6"/>
      <c r="E94" s="6"/>
      <c r="F94" s="6"/>
      <c r="G94" s="6"/>
      <c r="H94" s="6"/>
      <c r="I94" s="6"/>
      <c r="J94" s="6"/>
      <c r="K94" s="6"/>
      <c r="L94" s="6"/>
      <c r="M94" s="6"/>
      <c r="N94" s="6"/>
      <c r="O94" s="6"/>
      <c r="P94" s="6"/>
      <c r="Q94" s="6"/>
      <c r="CX94" s="5"/>
    </row>
    <row r="95" spans="1:102" x14ac:dyDescent="0.15">
      <c r="A95" s="2"/>
      <c r="B95" s="6"/>
      <c r="C95" s="6"/>
      <c r="D95" s="6"/>
      <c r="E95" s="6"/>
      <c r="F95" s="6"/>
      <c r="G95" s="6"/>
      <c r="H95" s="6"/>
      <c r="I95" s="6"/>
      <c r="J95" s="6"/>
      <c r="K95" s="6"/>
      <c r="L95" s="6"/>
      <c r="M95" s="6"/>
      <c r="N95" s="6"/>
      <c r="O95" s="6"/>
      <c r="P95" s="6"/>
      <c r="Q95" s="6"/>
      <c r="CX95" s="5"/>
    </row>
    <row r="96" spans="1:102" x14ac:dyDescent="0.15">
      <c r="A96" s="2"/>
      <c r="B96" s="6"/>
      <c r="C96" s="6"/>
      <c r="D96" s="6"/>
      <c r="E96" s="6"/>
      <c r="F96" s="6"/>
      <c r="G96" s="6"/>
      <c r="H96" s="6"/>
      <c r="I96" s="6"/>
      <c r="J96" s="6"/>
      <c r="K96" s="6"/>
      <c r="L96" s="6"/>
      <c r="M96" s="6"/>
      <c r="N96" s="6"/>
      <c r="O96" s="6"/>
      <c r="P96" s="6"/>
      <c r="Q96" s="6"/>
      <c r="CX96" s="5"/>
    </row>
    <row r="97" spans="102:102" x14ac:dyDescent="0.15">
      <c r="CX97" s="5"/>
    </row>
  </sheetData>
  <phoneticPr fontId="0" type="noConversion"/>
  <pageMargins left="0.75" right="0.75" top="1" bottom="1" header="0.5" footer="0.5"/>
  <pageSetup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X97"/>
  <sheetViews>
    <sheetView workbookViewId="0">
      <pane xSplit="1" ySplit="10" topLeftCell="B50" activePane="bottomRight" state="frozen"/>
      <selection pane="topRight" activeCell="B1" sqref="B1"/>
      <selection pane="bottomLeft" activeCell="A11" sqref="A11"/>
      <selection pane="bottomRight" activeCell="S60" sqref="S60"/>
    </sheetView>
  </sheetViews>
  <sheetFormatPr baseColWidth="10" defaultColWidth="8.83203125" defaultRowHeight="11" x14ac:dyDescent="0.15"/>
  <cols>
    <col min="1" max="1" width="24.83203125" style="4" customWidth="1"/>
    <col min="2" max="5" width="8.83203125" style="9" customWidth="1"/>
    <col min="6" max="6" width="8.83203125" style="79" customWidth="1"/>
    <col min="7" max="16" width="8.83203125" style="9" customWidth="1"/>
    <col min="17" max="17" width="12.6640625" style="4" customWidth="1"/>
    <col min="18" max="18" width="12.5" style="9" bestFit="1" customWidth="1"/>
    <col min="19" max="19" width="9.6640625" style="9" customWidth="1"/>
    <col min="20" max="20" width="8.83203125" style="9" customWidth="1"/>
    <col min="21" max="16384" width="8.83203125" style="4"/>
  </cols>
  <sheetData>
    <row r="1" spans="1:102" ht="16" x14ac:dyDescent="0.2">
      <c r="A1" s="16" t="s">
        <v>90</v>
      </c>
    </row>
    <row r="2" spans="1:102" ht="13" x14ac:dyDescent="0.15">
      <c r="A2" s="49" t="s">
        <v>84</v>
      </c>
    </row>
    <row r="3" spans="1:102" x14ac:dyDescent="0.15">
      <c r="A3" s="17"/>
      <c r="D3" s="24"/>
      <c r="M3" s="24"/>
      <c r="N3" s="24"/>
      <c r="T3" s="29"/>
    </row>
    <row r="4" spans="1:102" x14ac:dyDescent="0.15">
      <c r="A4" s="68" t="s">
        <v>0</v>
      </c>
      <c r="B4" s="63" t="s">
        <v>19</v>
      </c>
      <c r="C4" s="63" t="s">
        <v>19</v>
      </c>
      <c r="D4" s="63">
        <v>101</v>
      </c>
      <c r="E4" s="63" t="s">
        <v>19</v>
      </c>
      <c r="F4" s="63" t="s">
        <v>19</v>
      </c>
      <c r="G4" s="63" t="s">
        <v>19</v>
      </c>
      <c r="H4" s="80" t="s">
        <v>19</v>
      </c>
      <c r="I4" s="63" t="s">
        <v>19</v>
      </c>
      <c r="J4" s="63" t="s">
        <v>19</v>
      </c>
      <c r="K4" s="63">
        <v>101</v>
      </c>
      <c r="L4" s="63">
        <v>102</v>
      </c>
      <c r="M4" s="63">
        <v>105</v>
      </c>
      <c r="N4" s="63">
        <v>105</v>
      </c>
      <c r="O4" s="63" t="s">
        <v>39</v>
      </c>
      <c r="P4" s="63" t="s">
        <v>39</v>
      </c>
      <c r="Q4" s="69"/>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row>
    <row r="5" spans="1:102" x14ac:dyDescent="0.15">
      <c r="A5" s="63" t="s">
        <v>44</v>
      </c>
      <c r="B5" s="63" t="s">
        <v>20</v>
      </c>
      <c r="C5" s="63" t="s">
        <v>20</v>
      </c>
      <c r="D5" s="63" t="s">
        <v>20</v>
      </c>
      <c r="E5" s="63" t="s">
        <v>20</v>
      </c>
      <c r="F5" s="63" t="s">
        <v>20</v>
      </c>
      <c r="G5" s="63" t="s">
        <v>20</v>
      </c>
      <c r="H5" s="80" t="s">
        <v>20</v>
      </c>
      <c r="I5" s="63" t="s">
        <v>20</v>
      </c>
      <c r="J5" s="63" t="s">
        <v>20</v>
      </c>
      <c r="K5" s="63" t="s">
        <v>20</v>
      </c>
      <c r="L5" s="63" t="s">
        <v>20</v>
      </c>
      <c r="M5" s="63" t="s">
        <v>38</v>
      </c>
      <c r="N5" s="63" t="s">
        <v>38</v>
      </c>
      <c r="O5" s="63" t="s">
        <v>38</v>
      </c>
      <c r="P5" s="63" t="s">
        <v>38</v>
      </c>
      <c r="Q5" s="69">
        <f>COUNTA(B5:P5)</f>
        <v>15</v>
      </c>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row>
    <row r="6" spans="1:102" x14ac:dyDescent="0.15">
      <c r="A6" s="63" t="s">
        <v>1</v>
      </c>
      <c r="B6" s="65" t="s">
        <v>21</v>
      </c>
      <c r="C6" s="65" t="s">
        <v>21</v>
      </c>
      <c r="D6" s="65" t="s">
        <v>21</v>
      </c>
      <c r="E6" s="65" t="s">
        <v>21</v>
      </c>
      <c r="F6" s="65" t="s">
        <v>21</v>
      </c>
      <c r="G6" s="65" t="s">
        <v>21</v>
      </c>
      <c r="H6" s="81" t="s">
        <v>21</v>
      </c>
      <c r="I6" s="65" t="s">
        <v>21</v>
      </c>
      <c r="J6" s="65" t="s">
        <v>21</v>
      </c>
      <c r="K6" s="65" t="s">
        <v>21</v>
      </c>
      <c r="L6" s="65" t="s">
        <v>21</v>
      </c>
      <c r="M6" s="65" t="s">
        <v>21</v>
      </c>
      <c r="N6" s="65" t="s">
        <v>21</v>
      </c>
      <c r="O6" s="65" t="s">
        <v>21</v>
      </c>
      <c r="P6" s="65" t="s">
        <v>21</v>
      </c>
      <c r="Q6" s="69"/>
      <c r="T6" s="8"/>
      <c r="U6" s="8"/>
      <c r="V6" s="8"/>
      <c r="W6" s="8"/>
      <c r="X6" s="8"/>
      <c r="Y6" s="8"/>
      <c r="Z6" s="8"/>
      <c r="AA6" s="8"/>
      <c r="AB6" s="8"/>
      <c r="AC6" s="8"/>
      <c r="AD6" s="8"/>
      <c r="AE6" s="8"/>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row>
    <row r="7" spans="1:102" x14ac:dyDescent="0.15">
      <c r="A7" s="68" t="s">
        <v>46</v>
      </c>
      <c r="B7" s="63" t="s">
        <v>105</v>
      </c>
      <c r="C7" s="63" t="s">
        <v>105</v>
      </c>
      <c r="D7" s="63" t="s">
        <v>105</v>
      </c>
      <c r="E7" s="63" t="s">
        <v>105</v>
      </c>
      <c r="F7" s="63" t="s">
        <v>105</v>
      </c>
      <c r="G7" s="63" t="s">
        <v>105</v>
      </c>
      <c r="H7" s="63" t="s">
        <v>105</v>
      </c>
      <c r="I7" s="63" t="s">
        <v>105</v>
      </c>
      <c r="J7" s="63" t="s">
        <v>105</v>
      </c>
      <c r="K7" s="63" t="s">
        <v>105</v>
      </c>
      <c r="L7" s="63" t="s">
        <v>105</v>
      </c>
      <c r="M7" s="63" t="s">
        <v>105</v>
      </c>
      <c r="N7" s="63" t="s">
        <v>105</v>
      </c>
      <c r="O7" s="63" t="s">
        <v>105</v>
      </c>
      <c r="P7" s="63" t="s">
        <v>105</v>
      </c>
      <c r="Q7" s="69"/>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row>
    <row r="8" spans="1:102" x14ac:dyDescent="0.15">
      <c r="A8" s="68" t="s">
        <v>47</v>
      </c>
      <c r="B8" s="63" t="s">
        <v>48</v>
      </c>
      <c r="C8" s="63" t="s">
        <v>48</v>
      </c>
      <c r="D8" s="63" t="s">
        <v>48</v>
      </c>
      <c r="E8" s="63" t="s">
        <v>48</v>
      </c>
      <c r="F8" s="63" t="s">
        <v>48</v>
      </c>
      <c r="G8" s="63" t="s">
        <v>48</v>
      </c>
      <c r="H8" s="80" t="s">
        <v>48</v>
      </c>
      <c r="I8" s="63" t="s">
        <v>48</v>
      </c>
      <c r="J8" s="63" t="s">
        <v>48</v>
      </c>
      <c r="K8" s="63" t="s">
        <v>48</v>
      </c>
      <c r="L8" s="63" t="s">
        <v>48</v>
      </c>
      <c r="M8" s="63" t="s">
        <v>48</v>
      </c>
      <c r="N8" s="63" t="s">
        <v>48</v>
      </c>
      <c r="O8" s="63" t="s">
        <v>48</v>
      </c>
      <c r="P8" s="63" t="s">
        <v>48</v>
      </c>
      <c r="Q8" s="69"/>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row>
    <row r="9" spans="1:102" x14ac:dyDescent="0.15">
      <c r="A9" s="68" t="s">
        <v>2</v>
      </c>
      <c r="B9" s="63" t="s">
        <v>22</v>
      </c>
      <c r="C9" s="63" t="s">
        <v>24</v>
      </c>
      <c r="D9" s="63" t="s">
        <v>51</v>
      </c>
      <c r="E9" s="63" t="s">
        <v>26</v>
      </c>
      <c r="F9" s="63" t="s">
        <v>28</v>
      </c>
      <c r="G9" s="63" t="s">
        <v>30</v>
      </c>
      <c r="H9" s="63" t="s">
        <v>32</v>
      </c>
      <c r="I9" s="63" t="s">
        <v>34</v>
      </c>
      <c r="J9" s="63" t="s">
        <v>36</v>
      </c>
      <c r="K9" s="63" t="s">
        <v>108</v>
      </c>
      <c r="L9" s="63" t="s">
        <v>106</v>
      </c>
      <c r="M9" s="63" t="s">
        <v>75</v>
      </c>
      <c r="N9" s="63" t="s">
        <v>77</v>
      </c>
      <c r="O9" s="63" t="s">
        <v>40</v>
      </c>
      <c r="P9" s="63" t="s">
        <v>42</v>
      </c>
      <c r="Q9" s="69"/>
      <c r="R9" s="7"/>
      <c r="T9" s="7"/>
      <c r="U9" s="7"/>
      <c r="V9" s="7"/>
      <c r="W9" s="7"/>
      <c r="X9" s="7"/>
      <c r="Y9" s="7"/>
      <c r="Z9" s="7"/>
      <c r="AA9" s="7"/>
      <c r="AB9" s="7"/>
      <c r="AC9" s="7"/>
      <c r="AD9" s="7"/>
      <c r="AE9" s="7"/>
      <c r="AF9" s="2"/>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2"/>
      <c r="BJ9" s="2"/>
      <c r="BK9" s="7"/>
      <c r="BL9" s="7"/>
      <c r="BM9" s="7"/>
      <c r="BN9" s="7"/>
      <c r="BO9" s="7"/>
      <c r="BP9" s="7"/>
      <c r="BQ9" s="7"/>
      <c r="BR9" s="7"/>
      <c r="BS9" s="7"/>
      <c r="BT9" s="7"/>
      <c r="BU9" s="7"/>
      <c r="BV9" s="7"/>
      <c r="BW9" s="7"/>
      <c r="BX9" s="7"/>
      <c r="BY9" s="7"/>
      <c r="BZ9" s="7"/>
      <c r="CA9" s="7"/>
      <c r="CB9" s="7"/>
      <c r="CC9" s="7"/>
      <c r="CD9" s="7"/>
      <c r="CE9" s="7"/>
      <c r="CF9" s="7"/>
      <c r="CG9" s="7"/>
      <c r="CH9" s="2"/>
      <c r="CI9" s="7"/>
      <c r="CJ9" s="7"/>
      <c r="CK9" s="7"/>
      <c r="CL9" s="7"/>
      <c r="CM9" s="7"/>
      <c r="CN9" s="7"/>
      <c r="CO9" s="7"/>
      <c r="CP9" s="7"/>
      <c r="CQ9" s="7"/>
      <c r="CR9" s="7"/>
      <c r="CS9" s="7"/>
      <c r="CT9" s="7"/>
      <c r="CU9" s="7"/>
      <c r="CV9" s="7"/>
      <c r="CW9" s="7"/>
      <c r="CX9" s="7"/>
    </row>
    <row r="10" spans="1:102" x14ac:dyDescent="0.15">
      <c r="A10" s="68" t="s">
        <v>3</v>
      </c>
      <c r="B10" s="67" t="s">
        <v>23</v>
      </c>
      <c r="C10" s="67" t="s">
        <v>25</v>
      </c>
      <c r="D10" s="67" t="s">
        <v>52</v>
      </c>
      <c r="E10" s="67" t="s">
        <v>27</v>
      </c>
      <c r="F10" s="67" t="s">
        <v>29</v>
      </c>
      <c r="G10" s="67" t="s">
        <v>31</v>
      </c>
      <c r="H10" s="67" t="s">
        <v>33</v>
      </c>
      <c r="I10" s="67" t="s">
        <v>35</v>
      </c>
      <c r="J10" s="67" t="s">
        <v>37</v>
      </c>
      <c r="K10" s="67" t="s">
        <v>109</v>
      </c>
      <c r="L10" s="67" t="s">
        <v>107</v>
      </c>
      <c r="M10" s="67" t="s">
        <v>76</v>
      </c>
      <c r="N10" s="67" t="s">
        <v>78</v>
      </c>
      <c r="O10" s="67" t="s">
        <v>41</v>
      </c>
      <c r="P10" s="67" t="s">
        <v>43</v>
      </c>
      <c r="Q10" s="70" t="s">
        <v>50</v>
      </c>
      <c r="R10" s="7"/>
      <c r="S10" s="7"/>
      <c r="U10" s="9"/>
      <c r="V10" s="9"/>
      <c r="W10" s="9"/>
      <c r="X10" s="9"/>
      <c r="Y10" s="9"/>
      <c r="Z10" s="9"/>
      <c r="AA10" s="9"/>
      <c r="AB10" s="9"/>
      <c r="AC10" s="9"/>
      <c r="AD10" s="9"/>
      <c r="AE10" s="9"/>
      <c r="AF10" s="13"/>
      <c r="AG10" s="9"/>
      <c r="AH10" s="9"/>
      <c r="AI10" s="9"/>
      <c r="AJ10" s="9"/>
      <c r="AK10" s="9"/>
      <c r="AL10" s="9"/>
      <c r="AM10" s="9"/>
      <c r="AN10" s="9"/>
      <c r="AO10" s="9"/>
      <c r="AP10" s="9"/>
      <c r="AQ10" s="9"/>
      <c r="AR10" s="9"/>
      <c r="AS10" s="9"/>
      <c r="AT10" s="9"/>
      <c r="AU10" s="9"/>
      <c r="AV10" s="9"/>
      <c r="AW10" s="9"/>
      <c r="AX10" s="9"/>
      <c r="AY10" s="9"/>
      <c r="AZ10" s="9"/>
      <c r="BA10" s="9"/>
      <c r="BB10" s="12"/>
      <c r="BC10" s="9"/>
      <c r="BD10" s="9"/>
      <c r="BE10" s="9"/>
      <c r="BF10" s="12"/>
      <c r="BG10" s="9"/>
      <c r="BH10" s="12"/>
      <c r="BI10" s="13"/>
      <c r="BJ10" s="13"/>
      <c r="BK10" s="9"/>
      <c r="BL10" s="9"/>
      <c r="BM10" s="9"/>
      <c r="BN10" s="9"/>
      <c r="BO10" s="9"/>
      <c r="BP10" s="9"/>
      <c r="BQ10" s="9"/>
      <c r="BR10" s="12"/>
      <c r="BS10" s="12"/>
      <c r="BT10" s="12"/>
      <c r="BU10" s="9"/>
      <c r="BV10" s="9"/>
      <c r="BW10" s="12"/>
      <c r="BX10" s="12"/>
      <c r="BY10" s="12"/>
      <c r="BZ10" s="9"/>
      <c r="CA10" s="9"/>
      <c r="CB10" s="12"/>
      <c r="CC10" s="9"/>
      <c r="CD10" s="9"/>
      <c r="CE10" s="9"/>
      <c r="CF10" s="9"/>
      <c r="CG10" s="9"/>
      <c r="CH10" s="13"/>
      <c r="CI10" s="9"/>
      <c r="CJ10" s="12"/>
      <c r="CK10" s="12"/>
      <c r="CL10" s="9"/>
      <c r="CM10" s="12"/>
      <c r="CN10" s="9"/>
      <c r="CO10" s="12"/>
      <c r="CP10" s="12"/>
      <c r="CQ10" s="9"/>
      <c r="CR10" s="12"/>
      <c r="CS10" s="9"/>
      <c r="CT10" s="9"/>
      <c r="CU10" s="12"/>
      <c r="CV10" s="12"/>
      <c r="CW10" s="9"/>
      <c r="CX10" s="9"/>
    </row>
    <row r="11" spans="1:102" s="5" customFormat="1" x14ac:dyDescent="0.15">
      <c r="A11" s="23" t="s">
        <v>53</v>
      </c>
      <c r="B11" s="6">
        <v>800</v>
      </c>
      <c r="C11" s="6">
        <v>500</v>
      </c>
      <c r="D11" s="6"/>
      <c r="E11" s="6">
        <v>2500</v>
      </c>
      <c r="F11" s="6">
        <v>1500</v>
      </c>
      <c r="G11" s="6"/>
      <c r="H11" s="6">
        <v>500</v>
      </c>
      <c r="I11" s="6"/>
      <c r="J11" s="6"/>
      <c r="K11" s="6">
        <v>250</v>
      </c>
      <c r="L11" s="6"/>
      <c r="M11" s="6"/>
      <c r="N11" s="6"/>
      <c r="O11" s="6">
        <v>5000</v>
      </c>
      <c r="P11" s="6">
        <v>45000</v>
      </c>
      <c r="Q11" s="5">
        <f t="shared" ref="Q11:Q63" si="0">SUM(B11:P11)/1000</f>
        <v>56.05</v>
      </c>
      <c r="R11" s="6"/>
      <c r="S11" s="6"/>
      <c r="T11" s="6"/>
      <c r="U11" s="6"/>
      <c r="V11" s="6"/>
      <c r="W11" s="6"/>
      <c r="X11" s="6"/>
      <c r="Y11" s="6"/>
      <c r="Z11" s="6"/>
      <c r="AA11" s="6"/>
      <c r="AB11" s="6"/>
      <c r="AC11" s="6"/>
      <c r="AD11" s="6"/>
      <c r="AE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K11" s="6"/>
      <c r="BL11" s="6"/>
      <c r="BM11" s="6"/>
      <c r="BN11" s="6"/>
      <c r="BO11" s="6"/>
      <c r="BP11" s="6"/>
      <c r="BQ11" s="6"/>
      <c r="BR11" s="6"/>
      <c r="BS11" s="6"/>
      <c r="BT11" s="6"/>
      <c r="BU11" s="6"/>
      <c r="BV11" s="6"/>
      <c r="BW11" s="6"/>
      <c r="BX11" s="6"/>
      <c r="BY11" s="6"/>
      <c r="BZ11" s="6"/>
      <c r="CA11" s="6"/>
      <c r="CB11" s="6"/>
      <c r="CC11" s="6"/>
      <c r="CD11" s="6"/>
      <c r="CE11" s="6"/>
      <c r="CF11" s="6"/>
      <c r="CG11" s="6"/>
      <c r="CI11" s="6"/>
      <c r="CJ11" s="6"/>
      <c r="CK11" s="6"/>
      <c r="CL11" s="6"/>
      <c r="CM11" s="6"/>
      <c r="CN11" s="6"/>
      <c r="CO11" s="6"/>
      <c r="CP11" s="6"/>
      <c r="CQ11" s="6"/>
      <c r="CR11" s="6"/>
      <c r="CS11" s="6"/>
      <c r="CT11" s="6"/>
      <c r="CU11" s="6"/>
      <c r="CV11" s="6"/>
      <c r="CW11" s="6"/>
      <c r="CX11" s="6"/>
    </row>
    <row r="12" spans="1:102" s="5" customFormat="1" x14ac:dyDescent="0.15">
      <c r="A12" s="23" t="s">
        <v>54</v>
      </c>
      <c r="B12" s="6">
        <v>500</v>
      </c>
      <c r="C12" s="6">
        <v>700</v>
      </c>
      <c r="D12" s="6"/>
      <c r="E12" s="6">
        <v>500</v>
      </c>
      <c r="F12" s="6">
        <v>600</v>
      </c>
      <c r="G12" s="6"/>
      <c r="H12" s="6">
        <v>700</v>
      </c>
      <c r="I12" s="6">
        <v>20</v>
      </c>
      <c r="J12" s="6">
        <v>5000</v>
      </c>
      <c r="K12" s="6">
        <v>3000</v>
      </c>
      <c r="L12" s="6"/>
      <c r="M12" s="6"/>
      <c r="N12" s="6"/>
      <c r="O12" s="6">
        <v>2000</v>
      </c>
      <c r="P12" s="6">
        <v>50000</v>
      </c>
      <c r="Q12" s="5">
        <f t="shared" si="0"/>
        <v>63.02</v>
      </c>
      <c r="R12" s="6"/>
      <c r="S12" s="6"/>
      <c r="T12" s="6"/>
      <c r="U12" s="6"/>
      <c r="V12" s="6"/>
      <c r="W12" s="6"/>
      <c r="X12" s="6"/>
      <c r="Y12" s="6"/>
      <c r="Z12" s="6"/>
      <c r="AA12" s="6"/>
      <c r="AB12" s="6"/>
      <c r="AC12" s="6"/>
      <c r="AD12" s="6"/>
      <c r="AE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K12" s="6"/>
      <c r="BL12" s="6"/>
      <c r="BM12" s="6"/>
      <c r="BN12" s="6"/>
      <c r="BO12" s="6"/>
      <c r="BP12" s="6"/>
      <c r="BQ12" s="6"/>
      <c r="BR12" s="6"/>
      <c r="BS12" s="6"/>
      <c r="BT12" s="6"/>
      <c r="BU12" s="6"/>
      <c r="BV12" s="6"/>
      <c r="BW12" s="6"/>
      <c r="BX12" s="6"/>
      <c r="BY12" s="6"/>
      <c r="BZ12" s="6"/>
      <c r="CA12" s="6"/>
      <c r="CB12" s="6"/>
      <c r="CC12" s="6"/>
      <c r="CD12" s="6"/>
      <c r="CE12" s="6"/>
      <c r="CF12" s="6"/>
      <c r="CG12" s="6"/>
      <c r="CI12" s="6"/>
      <c r="CJ12" s="6"/>
      <c r="CK12" s="6"/>
      <c r="CL12" s="6"/>
      <c r="CM12" s="6"/>
      <c r="CN12" s="6"/>
      <c r="CO12" s="6"/>
      <c r="CP12" s="6"/>
      <c r="CQ12" s="6"/>
      <c r="CR12" s="6"/>
      <c r="CS12" s="6"/>
      <c r="CT12" s="6"/>
      <c r="CU12" s="6"/>
      <c r="CV12" s="6"/>
      <c r="CW12" s="6"/>
      <c r="CX12" s="6"/>
    </row>
    <row r="13" spans="1:102" s="5" customFormat="1" x14ac:dyDescent="0.15">
      <c r="A13" s="23" t="s">
        <v>55</v>
      </c>
      <c r="B13" s="6"/>
      <c r="C13" s="6">
        <v>41000</v>
      </c>
      <c r="D13" s="6"/>
      <c r="E13" s="6"/>
      <c r="F13" s="6"/>
      <c r="G13" s="6">
        <v>4800</v>
      </c>
      <c r="H13" s="6"/>
      <c r="I13" s="6"/>
      <c r="J13" s="6"/>
      <c r="K13" s="6"/>
      <c r="L13" s="6"/>
      <c r="M13" s="6"/>
      <c r="N13" s="6"/>
      <c r="O13" s="6">
        <v>2000</v>
      </c>
      <c r="P13" s="6">
        <v>25000</v>
      </c>
      <c r="Q13" s="5">
        <f t="shared" si="0"/>
        <v>72.8</v>
      </c>
      <c r="R13" s="6"/>
      <c r="S13" s="6"/>
      <c r="T13" s="6"/>
      <c r="U13" s="6"/>
      <c r="V13" s="6"/>
      <c r="W13" s="6"/>
      <c r="X13" s="6"/>
      <c r="Y13" s="6"/>
      <c r="Z13" s="6"/>
      <c r="AA13" s="6"/>
      <c r="AB13" s="6"/>
      <c r="AC13" s="6"/>
      <c r="AD13" s="6"/>
      <c r="AE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K13" s="6"/>
      <c r="BL13" s="6"/>
      <c r="BM13" s="6"/>
      <c r="BN13" s="6"/>
      <c r="BO13" s="6"/>
      <c r="BP13" s="6"/>
      <c r="BQ13" s="6"/>
      <c r="BR13" s="6"/>
      <c r="BS13" s="6"/>
      <c r="BT13" s="6"/>
      <c r="BU13" s="6"/>
      <c r="BV13" s="6"/>
      <c r="BW13" s="6"/>
      <c r="BX13" s="6"/>
      <c r="BY13" s="6"/>
      <c r="BZ13" s="6"/>
      <c r="CA13" s="6"/>
      <c r="CB13" s="6"/>
      <c r="CC13" s="6"/>
      <c r="CD13" s="6"/>
      <c r="CE13" s="6"/>
      <c r="CF13" s="6"/>
      <c r="CG13" s="6"/>
      <c r="CI13" s="6"/>
      <c r="CJ13" s="6"/>
      <c r="CK13" s="6"/>
      <c r="CL13" s="6"/>
      <c r="CM13" s="6"/>
      <c r="CN13" s="6"/>
      <c r="CO13" s="6"/>
      <c r="CP13" s="6"/>
      <c r="CQ13" s="6"/>
      <c r="CR13" s="6"/>
      <c r="CS13" s="6"/>
      <c r="CT13" s="6"/>
      <c r="CU13" s="6"/>
      <c r="CV13" s="6"/>
      <c r="CW13" s="6"/>
      <c r="CX13" s="6"/>
    </row>
    <row r="14" spans="1:102" s="5" customFormat="1" x14ac:dyDescent="0.15">
      <c r="A14" s="23" t="s">
        <v>56</v>
      </c>
      <c r="B14" s="6">
        <v>4800</v>
      </c>
      <c r="C14" s="6">
        <v>9600</v>
      </c>
      <c r="D14" s="6"/>
      <c r="E14" s="6">
        <v>9000</v>
      </c>
      <c r="F14" s="6">
        <v>10000</v>
      </c>
      <c r="G14" s="6">
        <v>30000</v>
      </c>
      <c r="H14" s="6">
        <v>10000</v>
      </c>
      <c r="I14" s="6"/>
      <c r="J14" s="6">
        <v>3200</v>
      </c>
      <c r="K14" s="6">
        <v>1400</v>
      </c>
      <c r="L14" s="6">
        <v>8300</v>
      </c>
      <c r="M14" s="6"/>
      <c r="N14" s="6">
        <v>3200</v>
      </c>
      <c r="O14" s="6">
        <v>4500</v>
      </c>
      <c r="P14" s="6">
        <v>20000</v>
      </c>
      <c r="Q14" s="5">
        <f t="shared" si="0"/>
        <v>114</v>
      </c>
      <c r="R14" s="6"/>
      <c r="S14" s="6"/>
      <c r="T14" s="6"/>
      <c r="U14" s="6"/>
      <c r="V14" s="6"/>
      <c r="W14" s="6"/>
      <c r="X14" s="6"/>
      <c r="Y14" s="6"/>
      <c r="Z14" s="6"/>
      <c r="AA14" s="6"/>
      <c r="AB14" s="6"/>
      <c r="AC14" s="6"/>
      <c r="AD14" s="6"/>
      <c r="AE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K14" s="6"/>
      <c r="BL14" s="6"/>
      <c r="BM14" s="6"/>
      <c r="BN14" s="6"/>
      <c r="BO14" s="6"/>
      <c r="BP14" s="6"/>
      <c r="BQ14" s="6"/>
      <c r="BR14" s="6"/>
      <c r="BS14" s="6"/>
      <c r="BT14" s="6"/>
      <c r="BU14" s="6"/>
      <c r="BV14" s="6"/>
      <c r="BW14" s="6"/>
      <c r="BX14" s="6"/>
      <c r="BY14" s="6"/>
      <c r="BZ14" s="6"/>
      <c r="CA14" s="6"/>
      <c r="CB14" s="6"/>
      <c r="CC14" s="6"/>
      <c r="CD14" s="6"/>
      <c r="CE14" s="6"/>
      <c r="CF14" s="6"/>
      <c r="CG14" s="6"/>
      <c r="CI14" s="6"/>
      <c r="CJ14" s="6"/>
      <c r="CK14" s="6"/>
      <c r="CL14" s="6"/>
      <c r="CM14" s="6"/>
      <c r="CN14" s="6"/>
      <c r="CO14" s="6"/>
      <c r="CP14" s="6"/>
      <c r="CQ14" s="6"/>
      <c r="CR14" s="6"/>
      <c r="CS14" s="6"/>
      <c r="CT14" s="6"/>
      <c r="CU14" s="6"/>
      <c r="CV14" s="6"/>
      <c r="CW14" s="6"/>
      <c r="CX14" s="6"/>
    </row>
    <row r="15" spans="1:102" s="5" customFormat="1" x14ac:dyDescent="0.15">
      <c r="A15" s="23" t="s">
        <v>57</v>
      </c>
      <c r="B15" s="6">
        <v>15900</v>
      </c>
      <c r="C15" s="6">
        <v>1500</v>
      </c>
      <c r="D15" s="6"/>
      <c r="E15" s="6">
        <v>27000</v>
      </c>
      <c r="F15" s="6">
        <v>5000</v>
      </c>
      <c r="G15" s="6">
        <v>8000</v>
      </c>
      <c r="H15" s="6">
        <v>10000</v>
      </c>
      <c r="I15" s="6">
        <v>1000</v>
      </c>
      <c r="J15" s="6">
        <v>7500</v>
      </c>
      <c r="K15" s="6">
        <v>10000</v>
      </c>
      <c r="L15" s="6"/>
      <c r="M15" s="6"/>
      <c r="N15" s="6"/>
      <c r="O15" s="6">
        <v>2000</v>
      </c>
      <c r="P15" s="6">
        <v>10000</v>
      </c>
      <c r="Q15" s="5">
        <f t="shared" si="0"/>
        <v>97.9</v>
      </c>
      <c r="R15" s="6"/>
      <c r="S15" s="6"/>
      <c r="T15" s="6"/>
      <c r="U15" s="6"/>
      <c r="V15" s="6"/>
      <c r="W15" s="6"/>
      <c r="X15" s="6"/>
      <c r="Y15" s="6"/>
      <c r="Z15" s="6"/>
      <c r="AA15" s="6"/>
      <c r="AB15" s="6"/>
      <c r="AC15" s="6"/>
      <c r="AD15" s="6"/>
      <c r="AE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K15" s="6"/>
      <c r="BL15" s="6"/>
      <c r="BM15" s="6"/>
      <c r="BN15" s="6"/>
      <c r="BO15" s="6"/>
      <c r="BP15" s="6"/>
      <c r="BQ15" s="6"/>
      <c r="BR15" s="6"/>
      <c r="BS15" s="6"/>
      <c r="BT15" s="6"/>
      <c r="BU15" s="6"/>
      <c r="BV15" s="6"/>
      <c r="BW15" s="6"/>
      <c r="BX15" s="6"/>
      <c r="BY15" s="6"/>
      <c r="BZ15" s="6"/>
      <c r="CA15" s="6"/>
      <c r="CB15" s="6"/>
      <c r="CC15" s="6"/>
      <c r="CD15" s="6"/>
      <c r="CE15" s="6"/>
      <c r="CF15" s="6"/>
      <c r="CG15" s="6"/>
      <c r="CI15" s="6"/>
      <c r="CJ15" s="6"/>
      <c r="CK15" s="6"/>
      <c r="CL15" s="6"/>
      <c r="CM15" s="6"/>
      <c r="CN15" s="6"/>
      <c r="CO15" s="6"/>
      <c r="CP15" s="6"/>
      <c r="CQ15" s="6"/>
      <c r="CR15" s="6"/>
      <c r="CS15" s="6"/>
      <c r="CT15" s="6"/>
      <c r="CU15" s="6"/>
      <c r="CV15" s="6"/>
      <c r="CW15" s="6"/>
      <c r="CX15" s="6"/>
    </row>
    <row r="16" spans="1:102" s="5" customFormat="1" x14ac:dyDescent="0.15">
      <c r="A16" s="23" t="s">
        <v>58</v>
      </c>
      <c r="B16" s="6">
        <v>2000</v>
      </c>
      <c r="C16" s="6">
        <v>5000</v>
      </c>
      <c r="D16" s="6"/>
      <c r="E16" s="6">
        <v>7000</v>
      </c>
      <c r="F16" s="6">
        <v>2900</v>
      </c>
      <c r="G16" s="6">
        <v>2000</v>
      </c>
      <c r="H16" s="6">
        <v>2000</v>
      </c>
      <c r="I16" s="6">
        <v>1000</v>
      </c>
      <c r="J16" s="6">
        <v>250</v>
      </c>
      <c r="K16" s="6">
        <v>700</v>
      </c>
      <c r="L16" s="6"/>
      <c r="M16" s="6">
        <v>700</v>
      </c>
      <c r="N16" s="6"/>
      <c r="O16" s="6">
        <v>700</v>
      </c>
      <c r="P16" s="6">
        <v>17200</v>
      </c>
      <c r="Q16" s="5">
        <f t="shared" si="0"/>
        <v>41.45</v>
      </c>
      <c r="R16" s="6"/>
      <c r="S16" s="6"/>
      <c r="T16" s="6"/>
      <c r="U16" s="6"/>
      <c r="V16" s="6"/>
      <c r="W16" s="6"/>
      <c r="X16" s="6"/>
      <c r="Y16" s="6"/>
      <c r="Z16" s="6"/>
      <c r="AA16" s="6"/>
      <c r="AB16" s="6"/>
      <c r="AC16" s="6"/>
      <c r="AD16" s="6"/>
      <c r="AE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K16" s="6"/>
      <c r="BL16" s="6"/>
      <c r="BM16" s="6"/>
      <c r="BN16" s="6"/>
      <c r="BO16" s="6"/>
      <c r="BP16" s="6"/>
      <c r="BQ16" s="6"/>
      <c r="BR16" s="6"/>
      <c r="BS16" s="6"/>
      <c r="BT16" s="6"/>
      <c r="BU16" s="6"/>
      <c r="BV16" s="6"/>
      <c r="BW16" s="6"/>
      <c r="BX16" s="6"/>
      <c r="BY16" s="6"/>
      <c r="BZ16" s="6"/>
      <c r="CA16" s="6"/>
      <c r="CB16" s="6"/>
      <c r="CC16" s="6"/>
      <c r="CD16" s="6"/>
      <c r="CE16" s="6"/>
      <c r="CF16" s="6"/>
      <c r="CG16" s="6"/>
      <c r="CI16" s="6"/>
      <c r="CJ16" s="6"/>
      <c r="CK16" s="6"/>
      <c r="CL16" s="6"/>
      <c r="CM16" s="6"/>
      <c r="CN16" s="6"/>
      <c r="CO16" s="6"/>
      <c r="CP16" s="6"/>
      <c r="CQ16" s="6"/>
      <c r="CR16" s="6"/>
      <c r="CS16" s="6"/>
      <c r="CT16" s="6"/>
      <c r="CU16" s="6"/>
      <c r="CV16" s="6"/>
      <c r="CW16" s="6"/>
      <c r="CX16" s="6"/>
    </row>
    <row r="17" spans="1:102" s="5" customFormat="1" x14ac:dyDescent="0.15">
      <c r="A17" s="23" t="s">
        <v>59</v>
      </c>
      <c r="B17" s="6">
        <v>2000</v>
      </c>
      <c r="C17" s="6">
        <v>6000</v>
      </c>
      <c r="D17" s="6"/>
      <c r="E17" s="6">
        <v>5500</v>
      </c>
      <c r="F17" s="6">
        <v>2000</v>
      </c>
      <c r="G17" s="6">
        <v>1500</v>
      </c>
      <c r="H17" s="6">
        <v>2500</v>
      </c>
      <c r="I17" s="6">
        <v>2000</v>
      </c>
      <c r="J17" s="6"/>
      <c r="K17" s="6">
        <v>2000</v>
      </c>
      <c r="L17" s="6"/>
      <c r="M17" s="6"/>
      <c r="N17" s="6">
        <v>1200</v>
      </c>
      <c r="O17" s="6"/>
      <c r="P17" s="6"/>
      <c r="Q17" s="5">
        <f t="shared" si="0"/>
        <v>24.7</v>
      </c>
      <c r="R17" s="6"/>
      <c r="S17" s="6"/>
      <c r="T17" s="6"/>
      <c r="U17" s="6"/>
      <c r="V17" s="6"/>
      <c r="W17" s="6"/>
      <c r="X17" s="6"/>
      <c r="Y17" s="6"/>
      <c r="Z17" s="6"/>
      <c r="AA17" s="6"/>
      <c r="AB17" s="6"/>
      <c r="AC17" s="6"/>
      <c r="AD17" s="6"/>
      <c r="AE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K17" s="6"/>
      <c r="BL17" s="6"/>
      <c r="BM17" s="6"/>
      <c r="BN17" s="6"/>
      <c r="BO17" s="6"/>
      <c r="BP17" s="6"/>
      <c r="BQ17" s="6"/>
      <c r="BR17" s="6"/>
      <c r="BS17" s="6"/>
      <c r="BT17" s="6"/>
      <c r="BU17" s="6"/>
      <c r="BV17" s="6"/>
      <c r="BW17" s="6"/>
      <c r="BX17" s="6"/>
      <c r="BY17" s="6"/>
      <c r="BZ17" s="6"/>
      <c r="CA17" s="6"/>
      <c r="CB17" s="6"/>
      <c r="CC17" s="6"/>
      <c r="CD17" s="6"/>
      <c r="CE17" s="6"/>
      <c r="CF17" s="6"/>
      <c r="CG17" s="6"/>
      <c r="CI17" s="6"/>
      <c r="CJ17" s="6"/>
      <c r="CK17" s="6"/>
      <c r="CL17" s="6"/>
      <c r="CM17" s="6"/>
      <c r="CN17" s="6"/>
      <c r="CO17" s="6"/>
      <c r="CP17" s="6"/>
      <c r="CQ17" s="6"/>
      <c r="CR17" s="6"/>
      <c r="CS17" s="6"/>
      <c r="CT17" s="6"/>
      <c r="CU17" s="6"/>
      <c r="CV17" s="6"/>
      <c r="CW17" s="6"/>
      <c r="CX17" s="6"/>
    </row>
    <row r="18" spans="1:102" s="5" customFormat="1" x14ac:dyDescent="0.15">
      <c r="A18" s="23" t="s">
        <v>60</v>
      </c>
      <c r="B18" s="6"/>
      <c r="C18" s="6"/>
      <c r="D18" s="6"/>
      <c r="E18" s="6"/>
      <c r="F18" s="6">
        <v>300</v>
      </c>
      <c r="G18" s="6">
        <v>2400</v>
      </c>
      <c r="H18" s="6"/>
      <c r="I18" s="6"/>
      <c r="J18" s="6"/>
      <c r="K18" s="6"/>
      <c r="L18" s="6"/>
      <c r="M18" s="6"/>
      <c r="N18" s="6">
        <v>600</v>
      </c>
      <c r="O18" s="6">
        <v>1000</v>
      </c>
      <c r="P18" s="6">
        <v>15000</v>
      </c>
      <c r="Q18" s="5">
        <f t="shared" si="0"/>
        <v>19.3</v>
      </c>
      <c r="R18" s="6"/>
      <c r="S18" s="6"/>
      <c r="T18" s="6"/>
      <c r="U18" s="6"/>
      <c r="V18" s="6"/>
      <c r="W18" s="6"/>
      <c r="X18" s="6"/>
      <c r="Y18" s="6"/>
      <c r="Z18" s="6"/>
      <c r="AA18" s="6"/>
      <c r="AB18" s="6"/>
      <c r="AC18" s="6"/>
      <c r="AD18" s="6"/>
      <c r="AE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K18" s="6"/>
      <c r="BL18" s="6"/>
      <c r="BM18" s="6"/>
      <c r="BN18" s="6"/>
      <c r="BO18" s="6"/>
      <c r="BP18" s="6"/>
      <c r="BQ18" s="6"/>
      <c r="BR18" s="6"/>
      <c r="BS18" s="6"/>
      <c r="BT18" s="6"/>
      <c r="BU18" s="6"/>
      <c r="BV18" s="6"/>
      <c r="BW18" s="6"/>
      <c r="BX18" s="6"/>
      <c r="BY18" s="6"/>
      <c r="BZ18" s="6"/>
      <c r="CA18" s="6"/>
      <c r="CB18" s="6"/>
      <c r="CC18" s="6"/>
      <c r="CD18" s="6"/>
      <c r="CE18" s="6"/>
      <c r="CF18" s="6"/>
      <c r="CG18" s="6"/>
      <c r="CI18" s="6"/>
      <c r="CJ18" s="6"/>
      <c r="CK18" s="6"/>
      <c r="CL18" s="6"/>
      <c r="CM18" s="6"/>
      <c r="CN18" s="6"/>
      <c r="CO18" s="6"/>
      <c r="CP18" s="6"/>
      <c r="CQ18" s="6"/>
      <c r="CR18" s="6"/>
      <c r="CS18" s="6"/>
      <c r="CT18" s="6"/>
      <c r="CU18" s="6"/>
      <c r="CV18" s="6"/>
      <c r="CW18" s="6"/>
      <c r="CX18" s="6"/>
    </row>
    <row r="19" spans="1:102" s="5" customFormat="1" x14ac:dyDescent="0.15">
      <c r="A19" s="23" t="s">
        <v>61</v>
      </c>
      <c r="B19" s="6">
        <v>14000</v>
      </c>
      <c r="C19" s="6">
        <v>4000</v>
      </c>
      <c r="D19" s="6"/>
      <c r="E19" s="6"/>
      <c r="F19" s="6"/>
      <c r="G19" s="6">
        <v>3000</v>
      </c>
      <c r="H19" s="6">
        <v>2000</v>
      </c>
      <c r="I19" s="6"/>
      <c r="J19" s="6"/>
      <c r="K19" s="6"/>
      <c r="L19" s="6">
        <v>1000</v>
      </c>
      <c r="M19" s="6"/>
      <c r="N19" s="6"/>
      <c r="O19" s="6"/>
      <c r="P19" s="6">
        <v>3000</v>
      </c>
      <c r="Q19" s="5">
        <f t="shared" si="0"/>
        <v>27</v>
      </c>
      <c r="R19" s="6"/>
      <c r="S19" s="6"/>
      <c r="T19" s="6"/>
      <c r="U19" s="6"/>
      <c r="V19" s="6"/>
      <c r="W19" s="6"/>
      <c r="X19" s="6"/>
      <c r="Y19" s="6"/>
      <c r="Z19" s="6"/>
      <c r="AA19" s="6"/>
      <c r="AB19" s="6"/>
      <c r="AC19" s="6"/>
      <c r="AD19" s="6"/>
      <c r="AE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K19" s="6"/>
      <c r="BL19" s="6"/>
      <c r="BM19" s="6"/>
      <c r="BN19" s="6"/>
      <c r="BO19" s="6"/>
      <c r="BP19" s="6"/>
      <c r="BQ19" s="6"/>
      <c r="BR19" s="6"/>
      <c r="BS19" s="6"/>
      <c r="BT19" s="6"/>
      <c r="BU19" s="6"/>
      <c r="BV19" s="6"/>
      <c r="BW19" s="6"/>
      <c r="BX19" s="6"/>
      <c r="BY19" s="6"/>
      <c r="BZ19" s="6"/>
      <c r="CA19" s="6"/>
      <c r="CB19" s="6"/>
      <c r="CC19" s="6"/>
      <c r="CD19" s="6"/>
      <c r="CE19" s="6"/>
      <c r="CF19" s="6"/>
      <c r="CG19" s="6"/>
      <c r="CI19" s="6"/>
      <c r="CJ19" s="6"/>
      <c r="CK19" s="6"/>
      <c r="CL19" s="6"/>
      <c r="CM19" s="6"/>
      <c r="CN19" s="6"/>
      <c r="CO19" s="6"/>
      <c r="CP19" s="6"/>
      <c r="CQ19" s="6"/>
      <c r="CR19" s="6"/>
      <c r="CS19" s="6"/>
      <c r="CT19" s="6"/>
      <c r="CU19" s="6"/>
      <c r="CV19" s="6"/>
      <c r="CW19" s="6"/>
      <c r="CX19" s="6"/>
    </row>
    <row r="20" spans="1:102" s="5" customFormat="1" x14ac:dyDescent="0.15">
      <c r="A20" s="23" t="s">
        <v>62</v>
      </c>
      <c r="B20" s="6">
        <v>800</v>
      </c>
      <c r="C20" s="6">
        <v>1200</v>
      </c>
      <c r="D20" s="6"/>
      <c r="E20" s="6">
        <v>1200</v>
      </c>
      <c r="F20" s="6">
        <v>700</v>
      </c>
      <c r="G20" s="6">
        <v>300</v>
      </c>
      <c r="H20" s="6">
        <v>250</v>
      </c>
      <c r="I20" s="6">
        <v>400</v>
      </c>
      <c r="J20" s="6">
        <v>25</v>
      </c>
      <c r="K20" s="6">
        <v>410</v>
      </c>
      <c r="L20" s="6">
        <v>500</v>
      </c>
      <c r="M20" s="6"/>
      <c r="N20" s="6"/>
      <c r="O20" s="6"/>
      <c r="P20" s="6">
        <v>100</v>
      </c>
      <c r="Q20" s="5">
        <f t="shared" si="0"/>
        <v>5.8849999999999998</v>
      </c>
      <c r="R20" s="6"/>
      <c r="S20" s="6"/>
      <c r="T20" s="6"/>
      <c r="U20" s="6"/>
      <c r="V20" s="6"/>
      <c r="W20" s="6"/>
      <c r="X20" s="6"/>
      <c r="Y20" s="6"/>
      <c r="Z20" s="6"/>
      <c r="AA20" s="6"/>
      <c r="AB20" s="6"/>
      <c r="AC20" s="6"/>
      <c r="AD20" s="6"/>
      <c r="AE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K20" s="6"/>
      <c r="BL20" s="6"/>
      <c r="BM20" s="6"/>
      <c r="BN20" s="6"/>
      <c r="BO20" s="6"/>
      <c r="BP20" s="6"/>
      <c r="BQ20" s="6"/>
      <c r="BR20" s="6"/>
      <c r="BS20" s="6"/>
      <c r="BT20" s="6"/>
      <c r="BU20" s="6"/>
      <c r="BV20" s="6"/>
      <c r="BW20" s="6"/>
      <c r="BX20" s="6"/>
      <c r="BY20" s="6"/>
      <c r="BZ20" s="6"/>
      <c r="CA20" s="6"/>
      <c r="CB20" s="6"/>
      <c r="CC20" s="6"/>
      <c r="CD20" s="6"/>
      <c r="CE20" s="6"/>
      <c r="CF20" s="6"/>
      <c r="CG20" s="6"/>
      <c r="CI20" s="6"/>
      <c r="CJ20" s="6"/>
      <c r="CK20" s="6"/>
      <c r="CL20" s="6"/>
      <c r="CM20" s="6"/>
      <c r="CN20" s="6"/>
      <c r="CO20" s="6"/>
      <c r="CP20" s="6"/>
      <c r="CQ20" s="6"/>
      <c r="CR20" s="6"/>
      <c r="CS20" s="6"/>
      <c r="CT20" s="6"/>
      <c r="CU20" s="6"/>
      <c r="CV20" s="6"/>
      <c r="CW20" s="6"/>
      <c r="CX20" s="6"/>
    </row>
    <row r="21" spans="1:102" s="5" customFormat="1" x14ac:dyDescent="0.15">
      <c r="A21" s="23" t="s">
        <v>63</v>
      </c>
      <c r="B21" s="6">
        <v>200</v>
      </c>
      <c r="C21" s="6">
        <v>1200</v>
      </c>
      <c r="D21" s="6"/>
      <c r="E21" s="6">
        <v>15000</v>
      </c>
      <c r="F21" s="6">
        <v>10000</v>
      </c>
      <c r="G21" s="6">
        <v>500</v>
      </c>
      <c r="H21" s="6"/>
      <c r="I21" s="6">
        <v>3000</v>
      </c>
      <c r="J21" s="6">
        <v>3000</v>
      </c>
      <c r="K21" s="6">
        <v>3000</v>
      </c>
      <c r="L21" s="6">
        <v>500</v>
      </c>
      <c r="M21" s="6">
        <v>800</v>
      </c>
      <c r="N21" s="6"/>
      <c r="O21" s="6"/>
      <c r="P21" s="6">
        <v>300</v>
      </c>
      <c r="Q21" s="5">
        <f t="shared" si="0"/>
        <v>37.5</v>
      </c>
      <c r="R21" s="6"/>
      <c r="S21" s="6"/>
      <c r="T21" s="6"/>
      <c r="U21" s="6"/>
      <c r="V21" s="6"/>
      <c r="W21" s="6"/>
      <c r="X21" s="6"/>
      <c r="Y21" s="6"/>
      <c r="Z21" s="6"/>
      <c r="AA21" s="6"/>
      <c r="AB21" s="6"/>
      <c r="AC21" s="6"/>
      <c r="AD21" s="6"/>
      <c r="AE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K21" s="6"/>
      <c r="BL21" s="6"/>
      <c r="BM21" s="6"/>
      <c r="BN21" s="6"/>
      <c r="BO21" s="6"/>
      <c r="BP21" s="6"/>
      <c r="BQ21" s="6"/>
      <c r="BR21" s="6"/>
      <c r="BS21" s="6"/>
      <c r="BT21" s="6"/>
      <c r="BU21" s="6"/>
      <c r="BV21" s="6"/>
      <c r="BW21" s="6"/>
      <c r="BX21" s="6"/>
      <c r="BY21" s="6"/>
      <c r="BZ21" s="6"/>
      <c r="CA21" s="6"/>
      <c r="CB21" s="6"/>
      <c r="CC21" s="6"/>
      <c r="CD21" s="6"/>
      <c r="CE21" s="6"/>
      <c r="CF21" s="6"/>
      <c r="CG21" s="6"/>
      <c r="CI21" s="6"/>
      <c r="CJ21" s="6"/>
      <c r="CK21" s="6"/>
      <c r="CL21" s="6"/>
      <c r="CM21" s="6"/>
      <c r="CN21" s="6"/>
      <c r="CO21" s="6"/>
      <c r="CP21" s="6"/>
      <c r="CQ21" s="6"/>
      <c r="CR21" s="6"/>
      <c r="CS21" s="6"/>
      <c r="CT21" s="6"/>
      <c r="CU21" s="6"/>
      <c r="CV21" s="6"/>
      <c r="CW21" s="6"/>
      <c r="CX21" s="6"/>
    </row>
    <row r="22" spans="1:102" s="5" customFormat="1" x14ac:dyDescent="0.15">
      <c r="A22" s="23" t="s">
        <v>64</v>
      </c>
      <c r="B22" s="6">
        <v>600</v>
      </c>
      <c r="C22" s="6">
        <v>1200</v>
      </c>
      <c r="D22" s="6">
        <v>3600</v>
      </c>
      <c r="E22" s="6">
        <v>400</v>
      </c>
      <c r="F22" s="6">
        <v>500</v>
      </c>
      <c r="G22" s="6"/>
      <c r="H22" s="6"/>
      <c r="I22" s="6"/>
      <c r="J22" s="6">
        <v>2000</v>
      </c>
      <c r="K22" s="6">
        <v>650</v>
      </c>
      <c r="L22" s="6"/>
      <c r="M22" s="6"/>
      <c r="N22" s="6"/>
      <c r="O22" s="6"/>
      <c r="P22" s="6">
        <v>2000</v>
      </c>
      <c r="Q22" s="5">
        <f t="shared" si="0"/>
        <v>10.95</v>
      </c>
      <c r="R22" s="6"/>
      <c r="S22" s="6"/>
      <c r="T22" s="6"/>
      <c r="U22" s="6"/>
      <c r="V22" s="6"/>
      <c r="W22" s="6"/>
      <c r="X22" s="6"/>
      <c r="Y22" s="6"/>
      <c r="Z22" s="6"/>
      <c r="AA22" s="6"/>
      <c r="AB22" s="6"/>
      <c r="AC22" s="6"/>
      <c r="AD22" s="6"/>
      <c r="AE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K22" s="6"/>
      <c r="BL22" s="6"/>
      <c r="BM22" s="6"/>
      <c r="BN22" s="6"/>
      <c r="BO22" s="6"/>
      <c r="BP22" s="6"/>
      <c r="BQ22" s="6"/>
      <c r="BR22" s="6"/>
      <c r="BS22" s="6"/>
      <c r="BT22" s="6"/>
      <c r="BU22" s="6"/>
      <c r="BV22" s="6"/>
      <c r="BW22" s="6"/>
      <c r="BX22" s="6"/>
      <c r="BY22" s="6"/>
      <c r="BZ22" s="6"/>
      <c r="CA22" s="6"/>
      <c r="CB22" s="6"/>
      <c r="CC22" s="6"/>
      <c r="CD22" s="6"/>
      <c r="CE22" s="6"/>
      <c r="CF22" s="6"/>
      <c r="CG22" s="6"/>
      <c r="CI22" s="6"/>
      <c r="CJ22" s="6"/>
      <c r="CK22" s="6"/>
      <c r="CL22" s="6"/>
      <c r="CM22" s="6"/>
      <c r="CN22" s="6"/>
      <c r="CO22" s="6"/>
      <c r="CP22" s="6"/>
      <c r="CQ22" s="6"/>
      <c r="CR22" s="6"/>
      <c r="CS22" s="6"/>
      <c r="CT22" s="6"/>
      <c r="CU22" s="6"/>
      <c r="CV22" s="6"/>
      <c r="CW22" s="6"/>
      <c r="CX22" s="6"/>
    </row>
    <row r="23" spans="1:102" s="5" customFormat="1" x14ac:dyDescent="0.15">
      <c r="A23" s="23" t="s">
        <v>65</v>
      </c>
      <c r="B23" s="6">
        <v>5200</v>
      </c>
      <c r="C23" s="6">
        <v>3000</v>
      </c>
      <c r="D23" s="6">
        <v>7300</v>
      </c>
      <c r="E23" s="6">
        <v>10000</v>
      </c>
      <c r="F23" s="6">
        <v>2000</v>
      </c>
      <c r="G23" s="6"/>
      <c r="H23" s="6"/>
      <c r="I23" s="6">
        <v>3200</v>
      </c>
      <c r="J23" s="6">
        <v>7200</v>
      </c>
      <c r="K23" s="6">
        <v>4600</v>
      </c>
      <c r="L23" s="6">
        <v>2500</v>
      </c>
      <c r="M23" s="6">
        <v>800</v>
      </c>
      <c r="N23" s="6">
        <v>33</v>
      </c>
      <c r="O23" s="6"/>
      <c r="P23" s="6">
        <v>300</v>
      </c>
      <c r="Q23" s="5">
        <f t="shared" si="0"/>
        <v>46.133000000000003</v>
      </c>
      <c r="R23" s="6"/>
      <c r="S23" s="6"/>
      <c r="T23" s="6"/>
      <c r="U23" s="6"/>
      <c r="V23" s="6"/>
      <c r="W23" s="6"/>
      <c r="X23" s="6"/>
      <c r="Y23" s="6"/>
      <c r="Z23" s="6"/>
      <c r="AA23" s="6"/>
      <c r="AB23" s="6"/>
      <c r="AC23" s="6"/>
      <c r="AD23" s="6"/>
      <c r="AE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K23" s="6"/>
      <c r="BL23" s="6"/>
      <c r="BM23" s="6"/>
      <c r="BN23" s="6"/>
      <c r="BO23" s="6"/>
      <c r="BP23" s="6"/>
      <c r="BQ23" s="6"/>
      <c r="BR23" s="6"/>
      <c r="BS23" s="6"/>
      <c r="BT23" s="6"/>
      <c r="BU23" s="6"/>
      <c r="BV23" s="6"/>
      <c r="BW23" s="6"/>
      <c r="BX23" s="6"/>
      <c r="BY23" s="6"/>
      <c r="BZ23" s="6"/>
      <c r="CA23" s="6"/>
      <c r="CB23" s="6"/>
      <c r="CC23" s="6"/>
      <c r="CD23" s="6"/>
      <c r="CE23" s="6"/>
      <c r="CF23" s="6"/>
      <c r="CG23" s="6"/>
      <c r="CI23" s="6"/>
      <c r="CJ23" s="6"/>
      <c r="CK23" s="6"/>
      <c r="CL23" s="6"/>
      <c r="CM23" s="6"/>
      <c r="CN23" s="6"/>
      <c r="CO23" s="6"/>
      <c r="CP23" s="6"/>
      <c r="CQ23" s="6"/>
      <c r="CR23" s="6"/>
      <c r="CS23" s="6"/>
      <c r="CT23" s="6"/>
      <c r="CU23" s="6"/>
      <c r="CV23" s="6"/>
      <c r="CW23" s="6"/>
      <c r="CX23" s="6"/>
    </row>
    <row r="24" spans="1:102" s="5" customFormat="1" x14ac:dyDescent="0.15">
      <c r="A24" s="23" t="s">
        <v>66</v>
      </c>
      <c r="B24" s="6">
        <v>6000</v>
      </c>
      <c r="C24" s="6">
        <v>5350</v>
      </c>
      <c r="D24" s="6">
        <v>3200</v>
      </c>
      <c r="E24" s="6">
        <v>5680</v>
      </c>
      <c r="F24" s="6">
        <v>3500</v>
      </c>
      <c r="G24" s="6">
        <v>2850</v>
      </c>
      <c r="H24" s="6">
        <v>3000</v>
      </c>
      <c r="I24" s="6">
        <v>200</v>
      </c>
      <c r="J24" s="6">
        <v>2700</v>
      </c>
      <c r="K24" s="6">
        <v>1975</v>
      </c>
      <c r="L24" s="6">
        <v>1000</v>
      </c>
      <c r="M24" s="6">
        <v>200</v>
      </c>
      <c r="N24" s="6">
        <v>20</v>
      </c>
      <c r="O24" s="6"/>
      <c r="P24" s="6">
        <v>3700</v>
      </c>
      <c r="Q24" s="5">
        <f t="shared" si="0"/>
        <v>39.375</v>
      </c>
      <c r="R24" s="6"/>
      <c r="S24" s="6"/>
      <c r="T24" s="6"/>
      <c r="U24" s="6"/>
      <c r="V24" s="6"/>
      <c r="W24" s="6"/>
      <c r="X24" s="6"/>
      <c r="Y24" s="6"/>
      <c r="Z24" s="6"/>
      <c r="AA24" s="6"/>
      <c r="AB24" s="6"/>
      <c r="AC24" s="6"/>
      <c r="AD24" s="6"/>
      <c r="AE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K24" s="6"/>
      <c r="BL24" s="6"/>
      <c r="BM24" s="6"/>
      <c r="BN24" s="6"/>
      <c r="BO24" s="6"/>
      <c r="BP24" s="6"/>
      <c r="BQ24" s="6"/>
      <c r="BR24" s="6"/>
      <c r="BS24" s="6"/>
      <c r="BT24" s="6"/>
      <c r="BU24" s="6"/>
      <c r="BV24" s="6"/>
      <c r="BW24" s="6"/>
      <c r="BX24" s="6"/>
      <c r="BY24" s="6"/>
      <c r="BZ24" s="6"/>
      <c r="CA24" s="6"/>
      <c r="CB24" s="6"/>
      <c r="CC24" s="6"/>
      <c r="CD24" s="6"/>
      <c r="CE24" s="6"/>
      <c r="CF24" s="6"/>
      <c r="CG24" s="6"/>
      <c r="CI24" s="6"/>
      <c r="CJ24" s="6"/>
      <c r="CK24" s="6"/>
      <c r="CL24" s="6"/>
      <c r="CM24" s="6"/>
      <c r="CN24" s="6"/>
      <c r="CO24" s="6"/>
      <c r="CP24" s="6"/>
      <c r="CQ24" s="6"/>
      <c r="CR24" s="6"/>
      <c r="CS24" s="6"/>
      <c r="CT24" s="6"/>
      <c r="CU24" s="6"/>
      <c r="CV24" s="6"/>
      <c r="CW24" s="6"/>
      <c r="CX24" s="6"/>
    </row>
    <row r="25" spans="1:102" s="5" customFormat="1" x14ac:dyDescent="0.15">
      <c r="A25" s="23" t="s">
        <v>67</v>
      </c>
      <c r="B25" s="6">
        <v>3100</v>
      </c>
      <c r="C25" s="6">
        <v>7000</v>
      </c>
      <c r="D25" s="6">
        <v>7340</v>
      </c>
      <c r="E25" s="6">
        <v>8750</v>
      </c>
      <c r="F25" s="6">
        <v>500</v>
      </c>
      <c r="G25" s="6">
        <v>3000</v>
      </c>
      <c r="H25" s="6"/>
      <c r="I25" s="6">
        <v>2000</v>
      </c>
      <c r="J25" s="6"/>
      <c r="K25" s="6">
        <v>1200</v>
      </c>
      <c r="L25" s="6"/>
      <c r="M25" s="6">
        <v>1000</v>
      </c>
      <c r="N25" s="6">
        <v>900</v>
      </c>
      <c r="O25" s="6">
        <v>13800</v>
      </c>
      <c r="P25" s="6">
        <v>11050</v>
      </c>
      <c r="Q25" s="5">
        <f t="shared" si="0"/>
        <v>59.64</v>
      </c>
      <c r="R25" s="6"/>
      <c r="S25" s="6"/>
      <c r="T25" s="6"/>
      <c r="U25" s="6"/>
      <c r="V25" s="6"/>
      <c r="W25" s="6"/>
      <c r="X25" s="6"/>
      <c r="Y25" s="6"/>
      <c r="Z25" s="6"/>
      <c r="AA25" s="6"/>
      <c r="AB25" s="6"/>
      <c r="AC25" s="6"/>
      <c r="AD25" s="6"/>
      <c r="AE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K25" s="6"/>
      <c r="BL25" s="6"/>
      <c r="BM25" s="6"/>
      <c r="BN25" s="6"/>
      <c r="BO25" s="6"/>
      <c r="BP25" s="6"/>
      <c r="BQ25" s="6"/>
      <c r="BR25" s="6"/>
      <c r="BS25" s="6"/>
      <c r="BT25" s="6"/>
      <c r="BU25" s="6"/>
      <c r="BV25" s="6"/>
      <c r="BW25" s="6"/>
      <c r="BX25" s="6"/>
      <c r="BY25" s="6"/>
      <c r="BZ25" s="6"/>
      <c r="CA25" s="6"/>
      <c r="CB25" s="6"/>
      <c r="CC25" s="6"/>
      <c r="CD25" s="6"/>
      <c r="CE25" s="6"/>
      <c r="CF25" s="6"/>
      <c r="CG25" s="6"/>
      <c r="CI25" s="6"/>
      <c r="CJ25" s="6"/>
      <c r="CK25" s="6"/>
      <c r="CL25" s="6"/>
      <c r="CM25" s="6"/>
      <c r="CN25" s="6"/>
      <c r="CO25" s="6"/>
      <c r="CP25" s="6"/>
      <c r="CQ25" s="6"/>
      <c r="CR25" s="6"/>
      <c r="CS25" s="6"/>
      <c r="CT25" s="6"/>
      <c r="CU25" s="6"/>
      <c r="CV25" s="6"/>
      <c r="CW25" s="6"/>
      <c r="CX25" s="6"/>
    </row>
    <row r="26" spans="1:102" s="5" customFormat="1" x14ac:dyDescent="0.15">
      <c r="A26" s="23" t="s">
        <v>68</v>
      </c>
      <c r="B26" s="6"/>
      <c r="C26" s="6">
        <v>400</v>
      </c>
      <c r="D26" s="6">
        <v>10480</v>
      </c>
      <c r="E26" s="6">
        <v>550</v>
      </c>
      <c r="F26" s="6">
        <v>100</v>
      </c>
      <c r="G26" s="6">
        <v>5575</v>
      </c>
      <c r="H26" s="6"/>
      <c r="I26" s="6"/>
      <c r="J26" s="6">
        <v>600</v>
      </c>
      <c r="K26" s="6">
        <v>600</v>
      </c>
      <c r="L26" s="6"/>
      <c r="M26" s="6"/>
      <c r="N26" s="6"/>
      <c r="O26" s="6">
        <v>1400</v>
      </c>
      <c r="P26" s="6">
        <v>3600</v>
      </c>
      <c r="Q26" s="5">
        <f t="shared" si="0"/>
        <v>23.305</v>
      </c>
      <c r="R26" s="6"/>
      <c r="S26" s="6"/>
      <c r="T26" s="6"/>
      <c r="U26" s="6"/>
      <c r="V26" s="6"/>
      <c r="W26" s="6"/>
      <c r="X26" s="6"/>
      <c r="Y26" s="6"/>
      <c r="Z26" s="6"/>
      <c r="AA26" s="6"/>
      <c r="AB26" s="6"/>
      <c r="AC26" s="6"/>
      <c r="AD26" s="6"/>
      <c r="AE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K26" s="6"/>
      <c r="BL26" s="6"/>
      <c r="BM26" s="6"/>
      <c r="BN26" s="6"/>
      <c r="BO26" s="6"/>
      <c r="BP26" s="6"/>
      <c r="BQ26" s="6"/>
      <c r="BR26" s="6"/>
      <c r="BS26" s="6"/>
      <c r="BT26" s="6"/>
      <c r="BU26" s="6"/>
      <c r="BV26" s="6"/>
      <c r="BW26" s="6"/>
      <c r="BX26" s="6"/>
      <c r="BY26" s="6"/>
      <c r="BZ26" s="6"/>
      <c r="CA26" s="6"/>
      <c r="CB26" s="6"/>
      <c r="CC26" s="6"/>
      <c r="CD26" s="6"/>
      <c r="CE26" s="6"/>
      <c r="CF26" s="6"/>
      <c r="CG26" s="6"/>
      <c r="CI26" s="6"/>
      <c r="CJ26" s="6"/>
      <c r="CK26" s="6"/>
      <c r="CL26" s="6"/>
      <c r="CM26" s="6"/>
      <c r="CN26" s="6"/>
      <c r="CO26" s="6"/>
      <c r="CP26" s="6"/>
      <c r="CQ26" s="6"/>
      <c r="CR26" s="6"/>
      <c r="CS26" s="6"/>
      <c r="CT26" s="6"/>
      <c r="CU26" s="6"/>
      <c r="CV26" s="6"/>
      <c r="CW26" s="6"/>
      <c r="CX26" s="6"/>
    </row>
    <row r="27" spans="1:102" s="5" customFormat="1" x14ac:dyDescent="0.15">
      <c r="A27" s="23" t="s">
        <v>69</v>
      </c>
      <c r="B27" s="6">
        <v>540</v>
      </c>
      <c r="C27" s="6">
        <v>900</v>
      </c>
      <c r="D27" s="6">
        <v>4249</v>
      </c>
      <c r="E27" s="6">
        <v>7600</v>
      </c>
      <c r="F27" s="6">
        <v>400</v>
      </c>
      <c r="G27" s="6">
        <v>8000</v>
      </c>
      <c r="H27" s="6"/>
      <c r="I27" s="6"/>
      <c r="J27" s="6">
        <v>7600</v>
      </c>
      <c r="K27" s="6">
        <v>500</v>
      </c>
      <c r="L27" s="6">
        <v>2700</v>
      </c>
      <c r="M27" s="6">
        <v>650</v>
      </c>
      <c r="N27" s="6">
        <v>200</v>
      </c>
      <c r="O27" s="6">
        <v>1020</v>
      </c>
      <c r="P27" s="6">
        <v>8000</v>
      </c>
      <c r="Q27" s="5">
        <f t="shared" si="0"/>
        <v>42.359000000000002</v>
      </c>
      <c r="R27" s="6"/>
      <c r="S27" s="6"/>
      <c r="T27" s="6"/>
      <c r="U27" s="6"/>
      <c r="V27" s="6"/>
      <c r="W27" s="6"/>
      <c r="X27" s="6"/>
      <c r="Y27" s="6"/>
      <c r="Z27" s="6"/>
      <c r="AA27" s="6"/>
      <c r="AB27" s="6"/>
      <c r="AC27" s="6"/>
      <c r="AD27" s="6"/>
      <c r="AE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K27" s="6"/>
      <c r="BL27" s="6"/>
      <c r="BM27" s="6"/>
      <c r="BN27" s="6"/>
      <c r="BO27" s="6"/>
      <c r="BP27" s="6"/>
      <c r="BQ27" s="6"/>
      <c r="BR27" s="6"/>
      <c r="BS27" s="6"/>
      <c r="BT27" s="6"/>
      <c r="BU27" s="6"/>
      <c r="BV27" s="6"/>
      <c r="BW27" s="6"/>
      <c r="BX27" s="6"/>
      <c r="BY27" s="6"/>
      <c r="BZ27" s="6"/>
      <c r="CA27" s="6"/>
      <c r="CB27" s="6"/>
      <c r="CC27" s="6"/>
      <c r="CD27" s="6"/>
      <c r="CE27" s="6"/>
      <c r="CF27" s="6"/>
      <c r="CG27" s="6"/>
      <c r="CI27" s="6"/>
      <c r="CJ27" s="6"/>
      <c r="CK27" s="6"/>
      <c r="CL27" s="6"/>
      <c r="CM27" s="6"/>
      <c r="CN27" s="6"/>
      <c r="CO27" s="6"/>
      <c r="CP27" s="6"/>
      <c r="CQ27" s="6"/>
      <c r="CR27" s="6"/>
      <c r="CS27" s="6"/>
      <c r="CT27" s="6"/>
      <c r="CU27" s="6"/>
      <c r="CV27" s="6"/>
      <c r="CW27" s="6"/>
      <c r="CX27" s="6"/>
    </row>
    <row r="28" spans="1:102" s="5" customFormat="1" x14ac:dyDescent="0.15">
      <c r="A28" s="23" t="s">
        <v>70</v>
      </c>
      <c r="B28" s="6">
        <v>1500</v>
      </c>
      <c r="C28" s="6">
        <v>12025</v>
      </c>
      <c r="D28" s="6">
        <v>3500</v>
      </c>
      <c r="E28" s="6">
        <v>14500</v>
      </c>
      <c r="F28" s="6">
        <v>1507</v>
      </c>
      <c r="G28" s="6">
        <v>4520</v>
      </c>
      <c r="H28" s="6"/>
      <c r="I28" s="6"/>
      <c r="J28" s="6">
        <v>3000</v>
      </c>
      <c r="K28" s="6">
        <v>3500</v>
      </c>
      <c r="L28" s="6"/>
      <c r="M28" s="6"/>
      <c r="N28" s="6"/>
      <c r="O28" s="6">
        <v>3100</v>
      </c>
      <c r="P28" s="6">
        <v>5000</v>
      </c>
      <c r="Q28" s="5">
        <f t="shared" si="0"/>
        <v>52.152000000000001</v>
      </c>
      <c r="R28" s="6"/>
      <c r="S28" s="6"/>
      <c r="T28" s="6"/>
      <c r="U28" s="6"/>
      <c r="V28" s="6"/>
      <c r="W28" s="6"/>
      <c r="X28" s="6"/>
      <c r="Y28" s="6"/>
      <c r="Z28" s="6"/>
      <c r="AA28" s="6"/>
      <c r="AB28" s="6"/>
      <c r="AC28" s="6"/>
      <c r="AD28" s="6"/>
      <c r="AE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K28" s="6"/>
      <c r="BL28" s="6"/>
      <c r="BM28" s="6"/>
      <c r="BN28" s="6"/>
      <c r="BO28" s="6"/>
      <c r="BP28" s="6"/>
      <c r="BQ28" s="6"/>
      <c r="BR28" s="6"/>
      <c r="BS28" s="6"/>
      <c r="BT28" s="6"/>
      <c r="BU28" s="6"/>
      <c r="BV28" s="6"/>
      <c r="BW28" s="6"/>
      <c r="BX28" s="6"/>
      <c r="BY28" s="6"/>
      <c r="BZ28" s="6"/>
      <c r="CA28" s="6"/>
      <c r="CB28" s="6"/>
      <c r="CC28" s="6"/>
      <c r="CD28" s="6"/>
      <c r="CE28" s="6"/>
      <c r="CF28" s="6"/>
      <c r="CG28" s="6"/>
      <c r="CI28" s="6"/>
      <c r="CJ28" s="6"/>
      <c r="CK28" s="6"/>
      <c r="CL28" s="6"/>
      <c r="CM28" s="6"/>
      <c r="CN28" s="6"/>
      <c r="CO28" s="6"/>
      <c r="CP28" s="6"/>
      <c r="CQ28" s="6"/>
      <c r="CR28" s="6"/>
      <c r="CS28" s="6"/>
      <c r="CT28" s="6"/>
      <c r="CU28" s="6"/>
      <c r="CV28" s="6"/>
      <c r="CW28" s="6"/>
      <c r="CX28" s="6"/>
    </row>
    <row r="29" spans="1:102" s="5" customFormat="1" x14ac:dyDescent="0.15">
      <c r="A29" s="23" t="s">
        <v>71</v>
      </c>
      <c r="B29" s="6">
        <v>7700</v>
      </c>
      <c r="C29" s="6">
        <v>5300</v>
      </c>
      <c r="D29" s="6">
        <v>3418</v>
      </c>
      <c r="E29" s="6">
        <v>13500</v>
      </c>
      <c r="F29" s="6">
        <v>200</v>
      </c>
      <c r="G29" s="6">
        <v>5600</v>
      </c>
      <c r="H29" s="6"/>
      <c r="I29" s="6"/>
      <c r="J29" s="6">
        <v>2800</v>
      </c>
      <c r="K29" s="6">
        <v>1400</v>
      </c>
      <c r="L29" s="6">
        <v>2000</v>
      </c>
      <c r="M29" s="6">
        <v>50</v>
      </c>
      <c r="N29" s="6"/>
      <c r="O29" s="6">
        <v>750</v>
      </c>
      <c r="P29" s="6">
        <v>8500</v>
      </c>
      <c r="Q29" s="5">
        <f t="shared" si="0"/>
        <v>51.218000000000004</v>
      </c>
      <c r="R29" s="6"/>
      <c r="S29" s="6"/>
      <c r="T29" s="6"/>
      <c r="U29" s="6"/>
      <c r="V29" s="6"/>
      <c r="W29" s="6"/>
      <c r="X29" s="6"/>
      <c r="Y29" s="6"/>
      <c r="Z29" s="6"/>
      <c r="AA29" s="6"/>
      <c r="AB29" s="6"/>
      <c r="AC29" s="6"/>
      <c r="AD29" s="6"/>
      <c r="AE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K29" s="6"/>
      <c r="BL29" s="6"/>
      <c r="BM29" s="6"/>
      <c r="BN29" s="6"/>
      <c r="BO29" s="6"/>
      <c r="BP29" s="6"/>
      <c r="BQ29" s="6"/>
      <c r="BR29" s="6"/>
      <c r="BS29" s="6"/>
      <c r="BT29" s="6"/>
      <c r="BU29" s="6"/>
      <c r="BV29" s="6"/>
      <c r="BW29" s="6"/>
      <c r="BX29" s="6"/>
      <c r="BY29" s="6"/>
      <c r="BZ29" s="6"/>
      <c r="CA29" s="6"/>
      <c r="CB29" s="6"/>
      <c r="CC29" s="6"/>
      <c r="CD29" s="6"/>
      <c r="CE29" s="6"/>
      <c r="CF29" s="6"/>
      <c r="CG29" s="6"/>
      <c r="CI29" s="6"/>
      <c r="CJ29" s="6"/>
      <c r="CK29" s="6"/>
      <c r="CL29" s="6"/>
      <c r="CM29" s="6"/>
      <c r="CN29" s="6"/>
      <c r="CO29" s="6"/>
      <c r="CP29" s="6"/>
      <c r="CQ29" s="6"/>
      <c r="CR29" s="6"/>
      <c r="CS29" s="6"/>
      <c r="CT29" s="6"/>
      <c r="CU29" s="6"/>
      <c r="CV29" s="6"/>
      <c r="CW29" s="6"/>
      <c r="CX29" s="6"/>
    </row>
    <row r="30" spans="1:102" s="5" customFormat="1" x14ac:dyDescent="0.15">
      <c r="A30" s="23" t="s">
        <v>72</v>
      </c>
      <c r="B30" s="6">
        <v>1200</v>
      </c>
      <c r="C30" s="6">
        <v>6500</v>
      </c>
      <c r="D30" s="6">
        <v>19581</v>
      </c>
      <c r="E30" s="6">
        <v>5300</v>
      </c>
      <c r="F30" s="6"/>
      <c r="G30" s="6">
        <v>10326</v>
      </c>
      <c r="H30" s="6"/>
      <c r="I30" s="6"/>
      <c r="J30" s="6">
        <v>2450</v>
      </c>
      <c r="K30" s="6">
        <v>250</v>
      </c>
      <c r="L30" s="6"/>
      <c r="M30" s="6"/>
      <c r="N30" s="6">
        <v>258</v>
      </c>
      <c r="O30" s="6">
        <v>4600</v>
      </c>
      <c r="P30" s="6">
        <v>45000</v>
      </c>
      <c r="Q30" s="5">
        <f t="shared" si="0"/>
        <v>95.465000000000003</v>
      </c>
      <c r="R30" s="6"/>
      <c r="S30" s="6"/>
      <c r="T30" s="6"/>
      <c r="U30" s="6"/>
      <c r="V30" s="6"/>
      <c r="W30" s="6"/>
      <c r="X30" s="6"/>
      <c r="Y30" s="6"/>
      <c r="Z30" s="6"/>
      <c r="AA30" s="6"/>
      <c r="AB30" s="6"/>
      <c r="AC30" s="6"/>
      <c r="AD30" s="6"/>
      <c r="AE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K30" s="6"/>
      <c r="BL30" s="6"/>
      <c r="BM30" s="6"/>
      <c r="BN30" s="6"/>
      <c r="BO30" s="6"/>
      <c r="BP30" s="6"/>
      <c r="BQ30" s="6"/>
      <c r="BR30" s="6"/>
      <c r="BS30" s="6"/>
      <c r="BT30" s="6"/>
      <c r="BU30" s="6"/>
      <c r="BV30" s="6"/>
      <c r="BW30" s="6"/>
      <c r="BX30" s="6"/>
      <c r="BY30" s="6"/>
      <c r="BZ30" s="6"/>
      <c r="CA30" s="6"/>
      <c r="CB30" s="6"/>
      <c r="CC30" s="6"/>
      <c r="CD30" s="6"/>
      <c r="CE30" s="6"/>
      <c r="CF30" s="6"/>
      <c r="CG30" s="6"/>
      <c r="CI30" s="6"/>
      <c r="CJ30" s="6"/>
      <c r="CK30" s="6"/>
      <c r="CL30" s="6"/>
      <c r="CM30" s="6"/>
      <c r="CN30" s="6"/>
      <c r="CO30" s="6"/>
      <c r="CP30" s="6"/>
      <c r="CQ30" s="6"/>
      <c r="CR30" s="6"/>
      <c r="CS30" s="6"/>
      <c r="CT30" s="6"/>
      <c r="CU30" s="6"/>
      <c r="CV30" s="6"/>
      <c r="CW30" s="6"/>
      <c r="CX30" s="6"/>
    </row>
    <row r="31" spans="1:102" s="5" customFormat="1" x14ac:dyDescent="0.15">
      <c r="A31" s="23" t="s">
        <v>73</v>
      </c>
      <c r="B31" s="6">
        <v>2900</v>
      </c>
      <c r="C31" s="6">
        <v>4580</v>
      </c>
      <c r="D31" s="6">
        <v>9199</v>
      </c>
      <c r="E31" s="6">
        <v>10000</v>
      </c>
      <c r="F31" s="6">
        <v>9200</v>
      </c>
      <c r="G31" s="6">
        <v>8200</v>
      </c>
      <c r="H31" s="15">
        <v>7578.3799106086062</v>
      </c>
      <c r="I31" s="6">
        <v>4000</v>
      </c>
      <c r="J31" s="6">
        <v>7000</v>
      </c>
      <c r="K31" s="6">
        <v>1500</v>
      </c>
      <c r="L31" s="6">
        <v>4000</v>
      </c>
      <c r="M31" s="15">
        <v>1053.0503227898648</v>
      </c>
      <c r="N31" s="15">
        <v>1415.7639172201789</v>
      </c>
      <c r="O31" s="6">
        <v>1200</v>
      </c>
      <c r="P31" s="6">
        <v>13100</v>
      </c>
      <c r="Q31" s="5">
        <f t="shared" si="0"/>
        <v>84.926194150618642</v>
      </c>
      <c r="R31" s="6"/>
      <c r="S31" s="6"/>
      <c r="T31" s="6"/>
      <c r="U31" s="6"/>
      <c r="V31" s="6"/>
      <c r="W31" s="6"/>
      <c r="X31" s="6"/>
      <c r="Y31" s="6"/>
      <c r="Z31" s="6"/>
      <c r="AA31" s="6"/>
      <c r="AB31" s="6"/>
      <c r="AC31" s="6"/>
      <c r="AD31" s="6"/>
      <c r="AE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K31" s="6"/>
      <c r="BL31" s="6"/>
      <c r="BM31" s="6"/>
      <c r="BN31" s="6"/>
      <c r="BO31" s="6"/>
      <c r="BP31" s="6"/>
      <c r="BQ31" s="6"/>
      <c r="BR31" s="6"/>
      <c r="BS31" s="6"/>
      <c r="BT31" s="6"/>
      <c r="BU31" s="6"/>
      <c r="BV31" s="6"/>
      <c r="BW31" s="6"/>
      <c r="BX31" s="6"/>
      <c r="BY31" s="6"/>
      <c r="BZ31" s="6"/>
      <c r="CA31" s="6"/>
      <c r="CB31" s="6"/>
      <c r="CC31" s="6"/>
      <c r="CD31" s="6"/>
      <c r="CE31" s="6"/>
      <c r="CF31" s="6"/>
      <c r="CG31" s="6"/>
      <c r="CI31" s="6"/>
      <c r="CJ31" s="6"/>
      <c r="CK31" s="6"/>
      <c r="CL31" s="6"/>
      <c r="CM31" s="6"/>
      <c r="CN31" s="6"/>
      <c r="CO31" s="6"/>
      <c r="CP31" s="6"/>
      <c r="CQ31" s="6"/>
      <c r="CR31" s="6"/>
      <c r="CS31" s="6"/>
      <c r="CT31" s="6"/>
      <c r="CU31" s="6"/>
      <c r="CV31" s="6"/>
      <c r="CW31" s="6"/>
      <c r="CX31" s="6"/>
    </row>
    <row r="32" spans="1:102" s="5" customFormat="1" x14ac:dyDescent="0.15">
      <c r="A32" s="23" t="s">
        <v>74</v>
      </c>
      <c r="B32" s="6">
        <v>350</v>
      </c>
      <c r="C32" s="6">
        <v>1000</v>
      </c>
      <c r="D32" s="6">
        <v>1797</v>
      </c>
      <c r="E32" s="6">
        <v>3500</v>
      </c>
      <c r="F32" s="6">
        <v>400</v>
      </c>
      <c r="G32" s="6">
        <v>800</v>
      </c>
      <c r="H32" s="6">
        <v>4000</v>
      </c>
      <c r="I32" s="6">
        <v>8000</v>
      </c>
      <c r="J32" s="6">
        <v>600</v>
      </c>
      <c r="K32" s="6">
        <v>350</v>
      </c>
      <c r="L32" s="15">
        <v>5675.2209278560958</v>
      </c>
      <c r="M32" s="6">
        <v>200</v>
      </c>
      <c r="N32" s="6">
        <v>620</v>
      </c>
      <c r="O32" s="15">
        <v>446.19984795001329</v>
      </c>
      <c r="P32" s="6">
        <v>34000</v>
      </c>
      <c r="Q32" s="5">
        <f t="shared" si="0"/>
        <v>61.738420775806112</v>
      </c>
      <c r="R32" s="6"/>
      <c r="S32" s="6"/>
      <c r="T32" s="6"/>
      <c r="U32" s="6"/>
      <c r="V32" s="6"/>
      <c r="W32" s="6"/>
      <c r="X32" s="6"/>
      <c r="Y32" s="6"/>
      <c r="Z32" s="6"/>
      <c r="AA32" s="6"/>
      <c r="AB32" s="6"/>
      <c r="AC32" s="6"/>
      <c r="AD32" s="6"/>
      <c r="AE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K32" s="6"/>
      <c r="BL32" s="6"/>
      <c r="BM32" s="6"/>
      <c r="BN32" s="6"/>
      <c r="BO32" s="6"/>
      <c r="BP32" s="6"/>
      <c r="BQ32" s="6"/>
      <c r="BR32" s="6"/>
      <c r="BS32" s="6"/>
      <c r="BT32" s="6"/>
      <c r="BU32" s="6"/>
      <c r="BV32" s="6"/>
      <c r="BW32" s="6"/>
      <c r="BX32" s="6"/>
      <c r="BY32" s="6"/>
      <c r="BZ32" s="6"/>
      <c r="CA32" s="6"/>
      <c r="CB32" s="6"/>
      <c r="CC32" s="6"/>
      <c r="CD32" s="6"/>
      <c r="CE32" s="6"/>
      <c r="CF32" s="6"/>
      <c r="CG32" s="6"/>
      <c r="CI32" s="6"/>
      <c r="CJ32" s="6"/>
      <c r="CK32" s="6"/>
      <c r="CL32" s="6"/>
      <c r="CM32" s="6"/>
      <c r="CN32" s="6"/>
      <c r="CO32" s="6"/>
      <c r="CP32" s="6"/>
      <c r="CQ32" s="6"/>
      <c r="CR32" s="6"/>
      <c r="CS32" s="6"/>
      <c r="CT32" s="6"/>
      <c r="CU32" s="6"/>
      <c r="CV32" s="6"/>
      <c r="CW32" s="6"/>
      <c r="CX32" s="6"/>
    </row>
    <row r="33" spans="1:102" x14ac:dyDescent="0.15">
      <c r="A33" s="1" t="s">
        <v>4</v>
      </c>
      <c r="B33" s="6">
        <v>550</v>
      </c>
      <c r="C33" s="21">
        <v>550</v>
      </c>
      <c r="D33" s="21">
        <v>5795</v>
      </c>
      <c r="E33" s="21">
        <v>3000</v>
      </c>
      <c r="F33" s="21">
        <v>300</v>
      </c>
      <c r="G33" s="6">
        <v>11000</v>
      </c>
      <c r="H33" s="6">
        <v>500</v>
      </c>
      <c r="I33" s="6">
        <v>200</v>
      </c>
      <c r="J33" s="6">
        <v>500</v>
      </c>
      <c r="K33" s="6">
        <v>200</v>
      </c>
      <c r="L33" s="6">
        <v>600</v>
      </c>
      <c r="M33" s="21">
        <v>500</v>
      </c>
      <c r="N33" s="21">
        <v>1799</v>
      </c>
      <c r="O33" s="6">
        <v>280</v>
      </c>
      <c r="P33" s="6">
        <v>5300</v>
      </c>
      <c r="Q33" s="5">
        <f t="shared" si="0"/>
        <v>31.074000000000002</v>
      </c>
      <c r="R33" s="18"/>
      <c r="S33" s="18"/>
      <c r="CX33" s="5"/>
    </row>
    <row r="34" spans="1:102" x14ac:dyDescent="0.15">
      <c r="A34" s="1" t="s">
        <v>5</v>
      </c>
      <c r="B34" s="6">
        <v>3600</v>
      </c>
      <c r="C34" s="21">
        <v>18500</v>
      </c>
      <c r="D34" s="21">
        <v>4525</v>
      </c>
      <c r="E34" s="21">
        <v>800</v>
      </c>
      <c r="F34" s="21">
        <v>500</v>
      </c>
      <c r="G34" s="6">
        <v>3500</v>
      </c>
      <c r="H34" s="6">
        <v>300</v>
      </c>
      <c r="I34" s="15">
        <v>3670.1711284436237</v>
      </c>
      <c r="J34" s="15">
        <v>3554.4208428200527</v>
      </c>
      <c r="K34" s="18">
        <v>1200</v>
      </c>
      <c r="L34" s="15">
        <v>5664.5767664033547</v>
      </c>
      <c r="M34" s="45">
        <v>764.0955560086685</v>
      </c>
      <c r="N34" s="21">
        <v>499</v>
      </c>
      <c r="O34" s="15">
        <v>445.36297775750216</v>
      </c>
      <c r="P34" s="6">
        <v>14100</v>
      </c>
      <c r="Q34" s="5">
        <f t="shared" si="0"/>
        <v>61.622627271433203</v>
      </c>
      <c r="R34" s="18"/>
      <c r="S34" s="18"/>
      <c r="CX34" s="6"/>
    </row>
    <row r="35" spans="1:102" x14ac:dyDescent="0.15">
      <c r="A35" s="1" t="s">
        <v>6</v>
      </c>
      <c r="B35" s="6">
        <v>800</v>
      </c>
      <c r="C35" s="21">
        <v>9250</v>
      </c>
      <c r="D35" s="21">
        <v>3549</v>
      </c>
      <c r="E35" s="21">
        <v>16500</v>
      </c>
      <c r="F35" s="21">
        <v>300</v>
      </c>
      <c r="G35" s="6">
        <v>11000</v>
      </c>
      <c r="H35" s="15">
        <v>8460.1859064465916</v>
      </c>
      <c r="I35" s="6">
        <v>4100</v>
      </c>
      <c r="J35" s="6">
        <v>6000</v>
      </c>
      <c r="K35" s="6">
        <v>6000</v>
      </c>
      <c r="L35" s="15">
        <v>8715.1015491991584</v>
      </c>
      <c r="M35" s="45">
        <v>1175.5812726163913</v>
      </c>
      <c r="N35" s="84">
        <v>1478.1772290757131</v>
      </c>
      <c r="O35" s="6">
        <v>1080</v>
      </c>
      <c r="P35" s="6">
        <v>16400</v>
      </c>
      <c r="Q35" s="5">
        <f t="shared" si="0"/>
        <v>94.808045957337853</v>
      </c>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5"/>
    </row>
    <row r="36" spans="1:102" x14ac:dyDescent="0.15">
      <c r="A36" s="1" t="s">
        <v>7</v>
      </c>
      <c r="B36" s="6">
        <v>1400</v>
      </c>
      <c r="C36" s="21">
        <v>5000</v>
      </c>
      <c r="D36" s="21">
        <v>13598</v>
      </c>
      <c r="E36" s="21">
        <v>30000</v>
      </c>
      <c r="F36" s="21">
        <v>1200</v>
      </c>
      <c r="G36" s="6">
        <v>7500</v>
      </c>
      <c r="H36" s="6">
        <v>10700</v>
      </c>
      <c r="I36" s="6">
        <v>8000</v>
      </c>
      <c r="J36" s="6">
        <v>5000</v>
      </c>
      <c r="K36" s="6">
        <v>872</v>
      </c>
      <c r="L36" s="15">
        <v>10626.006764090384</v>
      </c>
      <c r="M36" s="21">
        <v>700</v>
      </c>
      <c r="N36" s="21">
        <v>410</v>
      </c>
      <c r="O36" s="6">
        <v>590</v>
      </c>
      <c r="P36" s="6">
        <v>20000</v>
      </c>
      <c r="Q36" s="5">
        <f t="shared" si="0"/>
        <v>115.59600676409039</v>
      </c>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5"/>
    </row>
    <row r="37" spans="1:102" x14ac:dyDescent="0.15">
      <c r="A37" s="1" t="s">
        <v>8</v>
      </c>
      <c r="B37" s="6">
        <v>430</v>
      </c>
      <c r="C37" s="21">
        <v>10000</v>
      </c>
      <c r="D37" s="21">
        <v>9107</v>
      </c>
      <c r="E37" s="21">
        <v>46000</v>
      </c>
      <c r="F37" s="21">
        <v>1000</v>
      </c>
      <c r="G37" s="6">
        <v>600</v>
      </c>
      <c r="H37" s="6">
        <v>10000</v>
      </c>
      <c r="I37" s="15">
        <v>6303.340375151467</v>
      </c>
      <c r="J37" s="6">
        <v>3300</v>
      </c>
      <c r="K37" s="6">
        <v>5000</v>
      </c>
      <c r="L37" s="15">
        <v>9728.6350391204996</v>
      </c>
      <c r="M37" s="21">
        <v>400</v>
      </c>
      <c r="N37" s="21">
        <v>2000</v>
      </c>
      <c r="O37" s="15">
        <v>764.88924930798498</v>
      </c>
      <c r="P37" s="6">
        <v>1200</v>
      </c>
      <c r="Q37" s="5">
        <f t="shared" si="0"/>
        <v>105.83386466357997</v>
      </c>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5"/>
    </row>
    <row r="38" spans="1:102" x14ac:dyDescent="0.15">
      <c r="A38" s="1" t="s">
        <v>9</v>
      </c>
      <c r="B38" s="6">
        <v>1500</v>
      </c>
      <c r="C38" s="21">
        <v>12800</v>
      </c>
      <c r="D38" s="21">
        <v>28418</v>
      </c>
      <c r="E38" s="21">
        <v>10100</v>
      </c>
      <c r="F38" s="21">
        <v>1000</v>
      </c>
      <c r="G38" s="6">
        <v>6122</v>
      </c>
      <c r="H38" s="15">
        <v>9111.6988005934891</v>
      </c>
      <c r="I38" s="15">
        <v>6081.5005220064832</v>
      </c>
      <c r="J38" s="15">
        <v>5889.701448376527</v>
      </c>
      <c r="K38" s="18">
        <v>200</v>
      </c>
      <c r="L38" s="15">
        <v>9386.2453156354895</v>
      </c>
      <c r="M38" s="21">
        <v>200</v>
      </c>
      <c r="N38" s="21">
        <v>700</v>
      </c>
      <c r="O38" s="6">
        <v>1300</v>
      </c>
      <c r="P38" s="6">
        <v>9300</v>
      </c>
      <c r="Q38" s="5">
        <f t="shared" si="0"/>
        <v>102.10914608661197</v>
      </c>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5"/>
    </row>
    <row r="39" spans="1:102" x14ac:dyDescent="0.15">
      <c r="A39" s="1" t="s">
        <v>10</v>
      </c>
      <c r="B39" s="6">
        <v>1400</v>
      </c>
      <c r="C39" s="21">
        <v>20000</v>
      </c>
      <c r="D39" s="21">
        <v>23476</v>
      </c>
      <c r="E39" s="21">
        <v>47000</v>
      </c>
      <c r="F39" s="21">
        <v>17500</v>
      </c>
      <c r="G39" s="6">
        <v>44000</v>
      </c>
      <c r="H39" s="6">
        <v>28000</v>
      </c>
      <c r="I39" s="6">
        <v>5000</v>
      </c>
      <c r="J39" s="6">
        <v>10000</v>
      </c>
      <c r="K39" s="6">
        <v>1000</v>
      </c>
      <c r="L39" s="6">
        <v>11000</v>
      </c>
      <c r="M39" s="21">
        <v>2600</v>
      </c>
      <c r="N39" s="21">
        <v>1000</v>
      </c>
      <c r="O39" s="6">
        <v>490</v>
      </c>
      <c r="P39" s="6">
        <v>12520</v>
      </c>
      <c r="Q39" s="5">
        <f t="shared" si="0"/>
        <v>224.98599999999999</v>
      </c>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8"/>
      <c r="BA39" s="18"/>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5"/>
    </row>
    <row r="40" spans="1:102" x14ac:dyDescent="0.15">
      <c r="A40" s="1" t="s">
        <v>11</v>
      </c>
      <c r="B40" s="6">
        <v>500</v>
      </c>
      <c r="C40" s="21">
        <v>12100</v>
      </c>
      <c r="D40" s="21">
        <v>13593</v>
      </c>
      <c r="E40" s="21">
        <v>11000</v>
      </c>
      <c r="F40" s="45">
        <v>5128.8439530204987</v>
      </c>
      <c r="G40" s="6">
        <v>10000</v>
      </c>
      <c r="H40" s="6">
        <v>10800</v>
      </c>
      <c r="I40" s="6">
        <v>800</v>
      </c>
      <c r="J40" s="6">
        <v>300</v>
      </c>
      <c r="K40" s="15">
        <v>1116.756009050732</v>
      </c>
      <c r="L40" s="15">
        <v>9599.9023915140897</v>
      </c>
      <c r="M40" s="45">
        <v>1294.9321825552095</v>
      </c>
      <c r="N40" s="21">
        <v>200</v>
      </c>
      <c r="O40" s="6">
        <v>4000</v>
      </c>
      <c r="P40" s="6">
        <v>24000</v>
      </c>
      <c r="Q40" s="5">
        <f t="shared" si="0"/>
        <v>104.43343453614052</v>
      </c>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5"/>
    </row>
    <row r="41" spans="1:102" x14ac:dyDescent="0.15">
      <c r="A41" s="1" t="s">
        <v>12</v>
      </c>
      <c r="B41" s="6">
        <v>650</v>
      </c>
      <c r="C41" s="21">
        <v>4400</v>
      </c>
      <c r="D41" s="21">
        <v>3666</v>
      </c>
      <c r="E41" s="21">
        <v>30000</v>
      </c>
      <c r="F41" s="45">
        <v>3436.3566591552685</v>
      </c>
      <c r="G41" s="6">
        <v>3942</v>
      </c>
      <c r="H41" s="6">
        <v>10000</v>
      </c>
      <c r="I41" s="6">
        <v>1100</v>
      </c>
      <c r="J41" s="6">
        <v>800</v>
      </c>
      <c r="K41" s="15">
        <v>748.23332187414553</v>
      </c>
      <c r="L41" s="15">
        <v>6431.9930207249618</v>
      </c>
      <c r="M41" s="21">
        <v>300</v>
      </c>
      <c r="N41" s="45">
        <v>1166.4536475340374</v>
      </c>
      <c r="O41" s="6">
        <v>530</v>
      </c>
      <c r="P41" s="6">
        <v>2800</v>
      </c>
      <c r="Q41" s="5">
        <f t="shared" si="0"/>
        <v>69.971036649288422</v>
      </c>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5"/>
    </row>
    <row r="42" spans="1:102" x14ac:dyDescent="0.15">
      <c r="A42" s="1" t="s">
        <v>13</v>
      </c>
      <c r="B42" s="6">
        <v>150</v>
      </c>
      <c r="C42" s="21">
        <v>5500</v>
      </c>
      <c r="D42" s="21">
        <v>1826</v>
      </c>
      <c r="E42" s="21">
        <v>11000</v>
      </c>
      <c r="F42" s="45">
        <v>4241.9413903198274</v>
      </c>
      <c r="G42" s="6">
        <v>12282</v>
      </c>
      <c r="H42" s="6">
        <v>5000</v>
      </c>
      <c r="I42" s="6">
        <v>5000</v>
      </c>
      <c r="J42" s="6">
        <v>300</v>
      </c>
      <c r="K42" s="15">
        <v>923.6415810356541</v>
      </c>
      <c r="L42" s="15">
        <v>7939.8444698882804</v>
      </c>
      <c r="M42" s="45">
        <v>1071.0067362349016</v>
      </c>
      <c r="N42" s="45">
        <v>1439.9052537669397</v>
      </c>
      <c r="O42" s="6">
        <v>700</v>
      </c>
      <c r="P42" s="6">
        <v>29000</v>
      </c>
      <c r="Q42" s="5">
        <f t="shared" si="0"/>
        <v>86.374339431245602</v>
      </c>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6"/>
    </row>
    <row r="43" spans="1:102" x14ac:dyDescent="0.15">
      <c r="A43" s="1" t="s">
        <v>14</v>
      </c>
      <c r="B43" s="6">
        <v>500</v>
      </c>
      <c r="C43" s="21">
        <v>2600</v>
      </c>
      <c r="D43" s="21">
        <v>15236</v>
      </c>
      <c r="E43" s="21">
        <v>20000</v>
      </c>
      <c r="F43" s="21">
        <v>6000</v>
      </c>
      <c r="G43" s="6">
        <v>13000</v>
      </c>
      <c r="H43" s="6">
        <v>10000</v>
      </c>
      <c r="I43" s="6">
        <v>4000</v>
      </c>
      <c r="J43" s="6">
        <v>9200</v>
      </c>
      <c r="K43" s="15">
        <v>1082.9163221136848</v>
      </c>
      <c r="L43" s="6">
        <v>2500</v>
      </c>
      <c r="M43" s="21">
        <v>600</v>
      </c>
      <c r="N43" s="21">
        <v>900</v>
      </c>
      <c r="O43" s="6">
        <v>150</v>
      </c>
      <c r="P43" s="6">
        <v>15500</v>
      </c>
      <c r="Q43" s="5">
        <f t="shared" si="0"/>
        <v>101.26891632211368</v>
      </c>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5"/>
    </row>
    <row r="44" spans="1:102" x14ac:dyDescent="0.15">
      <c r="A44" s="1" t="s">
        <v>15</v>
      </c>
      <c r="B44" s="15">
        <v>3287.0430408186112</v>
      </c>
      <c r="C44" s="21">
        <v>22800</v>
      </c>
      <c r="D44" s="21">
        <v>25807</v>
      </c>
      <c r="E44" s="21">
        <v>28000</v>
      </c>
      <c r="F44" s="21">
        <v>3500</v>
      </c>
      <c r="G44" s="6">
        <v>5500</v>
      </c>
      <c r="H44" s="6">
        <v>5000</v>
      </c>
      <c r="I44" s="6">
        <v>3500</v>
      </c>
      <c r="J44" s="6">
        <v>7000</v>
      </c>
      <c r="K44" s="6">
        <v>1000</v>
      </c>
      <c r="L44" s="15">
        <v>14596.616906799996</v>
      </c>
      <c r="M44" s="21">
        <v>4000</v>
      </c>
      <c r="N44" s="21">
        <v>2000</v>
      </c>
      <c r="O44" s="6">
        <v>800</v>
      </c>
      <c r="P44" s="6">
        <v>32000</v>
      </c>
      <c r="Q44" s="5">
        <f t="shared" si="0"/>
        <v>158.79065994761862</v>
      </c>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5"/>
    </row>
    <row r="45" spans="1:102" x14ac:dyDescent="0.15">
      <c r="A45" s="1" t="s">
        <v>16</v>
      </c>
      <c r="B45" s="6">
        <v>1500</v>
      </c>
      <c r="C45" s="21">
        <v>7500</v>
      </c>
      <c r="D45" s="21">
        <v>7251</v>
      </c>
      <c r="E45" s="21">
        <v>40100</v>
      </c>
      <c r="F45" s="21">
        <v>2500</v>
      </c>
      <c r="G45" s="6">
        <v>3200</v>
      </c>
      <c r="H45" s="6">
        <v>23000</v>
      </c>
      <c r="I45" s="6">
        <v>8000</v>
      </c>
      <c r="J45" s="6">
        <v>15000</v>
      </c>
      <c r="K45" s="6">
        <v>800</v>
      </c>
      <c r="L45" s="6">
        <v>1800</v>
      </c>
      <c r="M45" s="21">
        <v>1830</v>
      </c>
      <c r="N45" s="21">
        <v>1300</v>
      </c>
      <c r="O45" s="15">
        <v>861.07116720557428</v>
      </c>
      <c r="P45" s="6">
        <v>4500</v>
      </c>
      <c r="Q45" s="5">
        <f t="shared" si="0"/>
        <v>119.14207116720557</v>
      </c>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5"/>
    </row>
    <row r="46" spans="1:102" x14ac:dyDescent="0.15">
      <c r="A46" s="1" t="s">
        <v>17</v>
      </c>
      <c r="B46" s="6">
        <v>5000</v>
      </c>
      <c r="C46" s="21">
        <v>5000</v>
      </c>
      <c r="D46" s="21">
        <v>3667</v>
      </c>
      <c r="E46" s="21">
        <v>20000</v>
      </c>
      <c r="F46" s="21">
        <v>950</v>
      </c>
      <c r="G46" s="6">
        <v>25000</v>
      </c>
      <c r="H46" s="6">
        <v>800</v>
      </c>
      <c r="I46" s="6">
        <v>12000</v>
      </c>
      <c r="J46" s="6">
        <v>8000</v>
      </c>
      <c r="K46" s="15">
        <v>1043.0417057775023</v>
      </c>
      <c r="L46" s="6">
        <v>500</v>
      </c>
      <c r="M46" s="21">
        <v>2250</v>
      </c>
      <c r="N46" s="21">
        <v>2430</v>
      </c>
      <c r="O46" s="6">
        <v>900</v>
      </c>
      <c r="P46" s="6">
        <v>10000</v>
      </c>
      <c r="Q46" s="5">
        <f t="shared" si="0"/>
        <v>97.540041705777512</v>
      </c>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c r="AY46" s="18"/>
      <c r="AZ46" s="18"/>
      <c r="BA46" s="18"/>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5"/>
    </row>
    <row r="47" spans="1:102" x14ac:dyDescent="0.15">
      <c r="A47" s="1" t="s">
        <v>18</v>
      </c>
      <c r="B47" s="6">
        <v>2700</v>
      </c>
      <c r="C47" s="21">
        <v>5200</v>
      </c>
      <c r="D47" s="21">
        <v>3243</v>
      </c>
      <c r="E47" s="21">
        <v>90000</v>
      </c>
      <c r="F47" s="21">
        <v>4000</v>
      </c>
      <c r="G47" s="6">
        <v>30000</v>
      </c>
      <c r="H47" s="15">
        <v>21951.272792965858</v>
      </c>
      <c r="I47" s="6">
        <v>12000</v>
      </c>
      <c r="J47" s="6">
        <v>12000</v>
      </c>
      <c r="K47" s="6">
        <v>300</v>
      </c>
      <c r="L47" s="6">
        <v>25000</v>
      </c>
      <c r="M47" s="21">
        <v>5500</v>
      </c>
      <c r="N47" s="21">
        <v>3500</v>
      </c>
      <c r="O47" s="6">
        <v>1600</v>
      </c>
      <c r="P47" s="6">
        <v>29000</v>
      </c>
      <c r="Q47" s="5">
        <f t="shared" si="0"/>
        <v>245.99427279296586</v>
      </c>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5"/>
    </row>
    <row r="48" spans="1:102" x14ac:dyDescent="0.15">
      <c r="A48" s="1">
        <v>1997</v>
      </c>
      <c r="B48" s="15">
        <v>1585.4423802544709</v>
      </c>
      <c r="C48" s="21">
        <v>5500</v>
      </c>
      <c r="D48" s="21">
        <v>502</v>
      </c>
      <c r="E48" s="21">
        <v>15000</v>
      </c>
      <c r="F48" s="21">
        <v>1500</v>
      </c>
      <c r="G48" s="6">
        <v>3500</v>
      </c>
      <c r="H48" s="6">
        <v>18000</v>
      </c>
      <c r="I48" s="6">
        <v>1500</v>
      </c>
      <c r="J48" s="6">
        <v>10000</v>
      </c>
      <c r="K48" s="6">
        <v>1000</v>
      </c>
      <c r="L48" s="15">
        <v>7040.399156620274</v>
      </c>
      <c r="M48" s="21">
        <v>1500</v>
      </c>
      <c r="N48" s="21">
        <v>700</v>
      </c>
      <c r="O48" s="15">
        <v>553.53352284466052</v>
      </c>
      <c r="P48" s="15">
        <v>8708.264546989094</v>
      </c>
      <c r="Q48" s="5">
        <f t="shared" si="0"/>
        <v>76.589639606708502</v>
      </c>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c r="AY48" s="18"/>
      <c r="AZ48" s="18"/>
      <c r="BA48" s="18"/>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5"/>
    </row>
    <row r="49" spans="1:102" x14ac:dyDescent="0.15">
      <c r="A49" s="1">
        <v>1998</v>
      </c>
      <c r="B49" s="6">
        <v>4300</v>
      </c>
      <c r="C49" s="21">
        <v>8000</v>
      </c>
      <c r="D49" s="21">
        <v>17533</v>
      </c>
      <c r="E49" s="21">
        <v>43000</v>
      </c>
      <c r="F49" s="21">
        <v>10100</v>
      </c>
      <c r="G49" s="6">
        <v>10000</v>
      </c>
      <c r="H49" s="6">
        <v>10000</v>
      </c>
      <c r="I49" s="6">
        <v>10000</v>
      </c>
      <c r="J49" s="6">
        <v>35000</v>
      </c>
      <c r="K49" s="6">
        <v>1000</v>
      </c>
      <c r="L49" s="6">
        <v>17000</v>
      </c>
      <c r="M49" s="21">
        <v>1000</v>
      </c>
      <c r="N49" s="21">
        <v>3500</v>
      </c>
      <c r="O49" s="6">
        <v>1100</v>
      </c>
      <c r="P49" s="6">
        <v>6000</v>
      </c>
      <c r="Q49" s="5">
        <f t="shared" si="0"/>
        <v>177.53299999999999</v>
      </c>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c r="AY49" s="18"/>
      <c r="AZ49" s="18"/>
      <c r="BA49" s="18"/>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5"/>
    </row>
    <row r="50" spans="1:102" x14ac:dyDescent="0.15">
      <c r="A50" s="1">
        <v>1999</v>
      </c>
      <c r="B50" s="6">
        <v>800</v>
      </c>
      <c r="C50" s="21">
        <v>3000</v>
      </c>
      <c r="D50" s="21">
        <v>1380</v>
      </c>
      <c r="E50" s="21">
        <v>20000</v>
      </c>
      <c r="F50" s="21">
        <v>1000</v>
      </c>
      <c r="G50" s="6">
        <v>10000</v>
      </c>
      <c r="H50" s="6">
        <v>5000</v>
      </c>
      <c r="I50" s="6">
        <v>5000</v>
      </c>
      <c r="J50" s="6">
        <v>8000</v>
      </c>
      <c r="K50" s="6">
        <v>800</v>
      </c>
      <c r="L50" s="15">
        <v>8713.7911999780426</v>
      </c>
      <c r="M50" s="21">
        <v>500</v>
      </c>
      <c r="N50" s="21">
        <v>2700</v>
      </c>
      <c r="O50" s="6">
        <v>2900</v>
      </c>
      <c r="P50" s="6">
        <v>25000</v>
      </c>
      <c r="Q50" s="5">
        <f t="shared" si="0"/>
        <v>94.793791199978031</v>
      </c>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c r="AZ50" s="18"/>
      <c r="BA50" s="18"/>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row>
    <row r="51" spans="1:102" x14ac:dyDescent="0.15">
      <c r="A51" s="1">
        <v>2000</v>
      </c>
      <c r="B51" s="6">
        <v>600</v>
      </c>
      <c r="C51" s="21">
        <v>4000</v>
      </c>
      <c r="D51" s="21">
        <v>7648</v>
      </c>
      <c r="E51" s="21">
        <v>22000</v>
      </c>
      <c r="F51" s="21">
        <v>1000</v>
      </c>
      <c r="G51" s="6">
        <v>14000</v>
      </c>
      <c r="H51" s="6">
        <v>16000</v>
      </c>
      <c r="I51" s="6">
        <v>2000</v>
      </c>
      <c r="J51" s="6">
        <v>11000</v>
      </c>
      <c r="K51" s="6">
        <v>200</v>
      </c>
      <c r="L51" s="6">
        <v>55000</v>
      </c>
      <c r="M51" s="21">
        <v>2200</v>
      </c>
      <c r="N51" s="21">
        <v>3000</v>
      </c>
      <c r="O51" s="6">
        <v>500</v>
      </c>
      <c r="P51" s="6">
        <v>13800</v>
      </c>
      <c r="Q51" s="5">
        <f t="shared" si="0"/>
        <v>152.94800000000001</v>
      </c>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6"/>
    </row>
    <row r="52" spans="1:102" x14ac:dyDescent="0.15">
      <c r="A52" s="3">
        <v>2001</v>
      </c>
      <c r="B52" s="6">
        <v>3800</v>
      </c>
      <c r="C52" s="21">
        <v>4000</v>
      </c>
      <c r="D52" s="45">
        <v>11775.346788162575</v>
      </c>
      <c r="E52" s="21">
        <v>45000</v>
      </c>
      <c r="F52" s="45">
        <v>7208.7319344941598</v>
      </c>
      <c r="G52" s="6">
        <v>20000</v>
      </c>
      <c r="H52" s="6">
        <v>15000</v>
      </c>
      <c r="I52" s="6">
        <v>12000</v>
      </c>
      <c r="J52" s="6">
        <v>4000</v>
      </c>
      <c r="K52" s="6">
        <v>3200</v>
      </c>
      <c r="L52" s="6">
        <v>3500</v>
      </c>
      <c r="M52" s="21">
        <v>800</v>
      </c>
      <c r="N52" s="21">
        <v>500</v>
      </c>
      <c r="O52" s="6">
        <v>1000</v>
      </c>
      <c r="P52" s="6">
        <v>15000</v>
      </c>
      <c r="Q52" s="5">
        <f t="shared" si="0"/>
        <v>146.78407872265674</v>
      </c>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row>
    <row r="53" spans="1:102" x14ac:dyDescent="0.15">
      <c r="A53" s="1">
        <v>2002</v>
      </c>
      <c r="B53" s="6">
        <v>700</v>
      </c>
      <c r="C53" s="21">
        <v>3000</v>
      </c>
      <c r="D53" s="21">
        <v>5392</v>
      </c>
      <c r="E53" s="21">
        <v>20000</v>
      </c>
      <c r="F53" s="45">
        <v>3072.0518149032264</v>
      </c>
      <c r="G53" s="6">
        <v>2000</v>
      </c>
      <c r="H53" s="6">
        <v>9000</v>
      </c>
      <c r="I53" s="6">
        <v>5000</v>
      </c>
      <c r="J53" s="6">
        <v>1500</v>
      </c>
      <c r="K53" s="15">
        <v>668.90947663685404</v>
      </c>
      <c r="L53" s="15">
        <v>5750.1062294962139</v>
      </c>
      <c r="M53" s="21">
        <v>1020</v>
      </c>
      <c r="N53" s="21">
        <v>400</v>
      </c>
      <c r="O53" s="6">
        <v>50</v>
      </c>
      <c r="P53" s="6">
        <v>5000</v>
      </c>
      <c r="Q53" s="5">
        <f t="shared" si="0"/>
        <v>62.553067521036297</v>
      </c>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8"/>
      <c r="BA53" s="18"/>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row>
    <row r="54" spans="1:102" x14ac:dyDescent="0.15">
      <c r="A54" s="1">
        <v>2003</v>
      </c>
      <c r="B54" s="6">
        <v>1200</v>
      </c>
      <c r="C54" s="21">
        <v>4000</v>
      </c>
      <c r="D54" s="21">
        <v>11674</v>
      </c>
      <c r="E54" s="21">
        <v>16000</v>
      </c>
      <c r="F54" s="45">
        <v>3618.5527428944492</v>
      </c>
      <c r="G54" s="15">
        <v>6737.2301359524417</v>
      </c>
      <c r="H54" s="15">
        <v>6574.9081972753665</v>
      </c>
      <c r="I54" s="15">
        <v>4388.3482662758543</v>
      </c>
      <c r="J54" s="15">
        <v>4249.948026262281</v>
      </c>
      <c r="K54" s="15">
        <v>787.90475148757866</v>
      </c>
      <c r="L54" s="15">
        <v>6773.0181408698209</v>
      </c>
      <c r="M54" s="21">
        <v>327</v>
      </c>
      <c r="N54" s="21">
        <v>850</v>
      </c>
      <c r="O54" s="6">
        <v>500</v>
      </c>
      <c r="P54" s="6">
        <v>6000</v>
      </c>
      <c r="Q54" s="5">
        <f t="shared" si="0"/>
        <v>73.6809102610178</v>
      </c>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c r="AZ54" s="18"/>
      <c r="BA54" s="18"/>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6"/>
    </row>
    <row r="55" spans="1:102" s="9" customFormat="1" x14ac:dyDescent="0.15">
      <c r="A55" s="3">
        <v>2004</v>
      </c>
      <c r="B55" s="6">
        <v>550</v>
      </c>
      <c r="C55" s="21">
        <v>15000</v>
      </c>
      <c r="D55" s="21">
        <v>23920</v>
      </c>
      <c r="E55" s="21">
        <v>8000</v>
      </c>
      <c r="F55" s="45">
        <v>4965.097232526582</v>
      </c>
      <c r="G55" s="6">
        <v>2500</v>
      </c>
      <c r="H55" s="15">
        <v>9021.5787388898316</v>
      </c>
      <c r="I55" s="6">
        <v>5000</v>
      </c>
      <c r="J55" s="15">
        <v>5831.4488359415172</v>
      </c>
      <c r="K55" s="15">
        <v>1081.101749359646</v>
      </c>
      <c r="L55" s="18">
        <v>15000</v>
      </c>
      <c r="M55" s="21">
        <v>1000</v>
      </c>
      <c r="N55" s="21">
        <v>3000</v>
      </c>
      <c r="O55" s="6">
        <v>30</v>
      </c>
      <c r="P55" s="6">
        <v>6200</v>
      </c>
      <c r="Q55" s="5">
        <f t="shared" si="0"/>
        <v>101.09922655671757</v>
      </c>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c r="AU55" s="18"/>
      <c r="AV55" s="18"/>
      <c r="AW55" s="18"/>
      <c r="AX55" s="18"/>
      <c r="AY55" s="18"/>
      <c r="AZ55" s="18"/>
      <c r="BA55" s="18"/>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6"/>
    </row>
    <row r="56" spans="1:102" s="9" customFormat="1" x14ac:dyDescent="0.15">
      <c r="A56" s="3">
        <v>2005</v>
      </c>
      <c r="B56" s="6">
        <v>550</v>
      </c>
      <c r="C56" s="21">
        <v>3000</v>
      </c>
      <c r="D56" s="21">
        <v>4485</v>
      </c>
      <c r="E56" s="21">
        <v>5000</v>
      </c>
      <c r="F56" s="45">
        <v>3921.9718589826989</v>
      </c>
      <c r="G56" s="15">
        <v>7302.1533404121556</v>
      </c>
      <c r="H56" s="6">
        <v>10000</v>
      </c>
      <c r="I56" s="6">
        <v>8000</v>
      </c>
      <c r="J56" s="6">
        <v>8000</v>
      </c>
      <c r="K56" s="6">
        <v>200</v>
      </c>
      <c r="L56" s="6">
        <v>12000</v>
      </c>
      <c r="M56" s="21">
        <v>2400</v>
      </c>
      <c r="N56" s="21">
        <v>3000</v>
      </c>
      <c r="O56" s="6">
        <v>1000</v>
      </c>
      <c r="P56" s="6">
        <v>11000</v>
      </c>
      <c r="Q56" s="5">
        <f t="shared" si="0"/>
        <v>79.859125199394853</v>
      </c>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8"/>
      <c r="BA56" s="18"/>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6"/>
    </row>
    <row r="57" spans="1:102" s="9" customFormat="1" x14ac:dyDescent="0.15">
      <c r="A57" s="1">
        <v>2006</v>
      </c>
      <c r="B57" s="15">
        <v>1664.3597053101616</v>
      </c>
      <c r="C57" s="21">
        <v>4000</v>
      </c>
      <c r="D57" s="21">
        <v>9100</v>
      </c>
      <c r="E57" s="21">
        <v>20000</v>
      </c>
      <c r="F57" s="21">
        <v>5500</v>
      </c>
      <c r="G57" s="6">
        <v>2000</v>
      </c>
      <c r="H57" s="6">
        <v>10000</v>
      </c>
      <c r="I57" s="6">
        <v>7000</v>
      </c>
      <c r="J57" s="15">
        <v>4637.6224761359535</v>
      </c>
      <c r="K57" s="18">
        <v>400</v>
      </c>
      <c r="L57" s="18">
        <v>4300</v>
      </c>
      <c r="M57" s="21">
        <v>800</v>
      </c>
      <c r="N57" s="21">
        <v>2900</v>
      </c>
      <c r="O57" s="6">
        <v>100</v>
      </c>
      <c r="P57" s="6">
        <v>8000</v>
      </c>
      <c r="Q57" s="5">
        <f t="shared" si="0"/>
        <v>80.401982181446115</v>
      </c>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c r="AU57" s="18"/>
      <c r="AV57" s="18"/>
      <c r="AW57" s="18"/>
      <c r="AX57" s="18"/>
      <c r="AY57" s="18"/>
      <c r="AZ57" s="18"/>
      <c r="BA57" s="18"/>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6"/>
    </row>
    <row r="58" spans="1:102" s="30" customFormat="1" x14ac:dyDescent="0.15">
      <c r="A58" s="35">
        <v>2007</v>
      </c>
      <c r="B58" s="11">
        <v>5000</v>
      </c>
      <c r="C58" s="36">
        <v>20000</v>
      </c>
      <c r="D58" s="36">
        <v>4285</v>
      </c>
      <c r="E58" s="36">
        <v>10000</v>
      </c>
      <c r="F58" s="11">
        <v>40000</v>
      </c>
      <c r="G58" s="11">
        <v>10000</v>
      </c>
      <c r="H58" s="11">
        <v>20000</v>
      </c>
      <c r="I58" s="11">
        <v>12000</v>
      </c>
      <c r="J58" s="11">
        <v>3000</v>
      </c>
      <c r="K58" s="11">
        <v>600</v>
      </c>
      <c r="L58" s="39">
        <v>13451.813935998618</v>
      </c>
      <c r="M58" s="36">
        <v>600</v>
      </c>
      <c r="N58" s="36">
        <v>900</v>
      </c>
      <c r="O58" s="11">
        <v>200</v>
      </c>
      <c r="P58" s="11">
        <v>6300</v>
      </c>
      <c r="Q58" s="34">
        <f t="shared" si="0"/>
        <v>146.33681393599863</v>
      </c>
      <c r="R58" s="32"/>
      <c r="S58" s="32"/>
      <c r="T58" s="32"/>
      <c r="U58" s="32"/>
      <c r="V58" s="32"/>
      <c r="W58" s="32"/>
      <c r="X58" s="32"/>
      <c r="Y58" s="32"/>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c r="BE58" s="32"/>
      <c r="BF58" s="32"/>
      <c r="BG58" s="32"/>
      <c r="BH58" s="32"/>
      <c r="BI58" s="32"/>
      <c r="BJ58" s="32"/>
      <c r="BK58" s="32"/>
      <c r="BL58" s="32"/>
      <c r="BM58" s="32"/>
      <c r="BN58" s="32"/>
      <c r="BO58" s="32"/>
      <c r="BP58" s="32"/>
      <c r="BQ58" s="32"/>
      <c r="BR58" s="32"/>
      <c r="BS58" s="32"/>
      <c r="BT58" s="32"/>
      <c r="BU58" s="32"/>
      <c r="BV58" s="32"/>
      <c r="BW58" s="32"/>
      <c r="BX58" s="32"/>
      <c r="BY58" s="32"/>
      <c r="BZ58" s="32"/>
      <c r="CA58" s="32"/>
      <c r="CB58" s="32"/>
      <c r="CC58" s="32"/>
      <c r="CD58" s="32"/>
      <c r="CE58" s="32"/>
      <c r="CF58" s="32"/>
      <c r="CG58" s="32"/>
      <c r="CH58" s="32"/>
      <c r="CI58" s="32"/>
      <c r="CJ58" s="32"/>
      <c r="CK58" s="32"/>
      <c r="CL58" s="32"/>
      <c r="CM58" s="32"/>
      <c r="CN58" s="32"/>
      <c r="CO58" s="32"/>
      <c r="CP58" s="32"/>
      <c r="CQ58" s="32"/>
      <c r="CR58" s="32"/>
      <c r="CS58" s="32"/>
      <c r="CT58" s="32"/>
      <c r="CU58" s="32"/>
      <c r="CV58" s="32"/>
      <c r="CW58" s="32"/>
      <c r="CX58" s="11"/>
    </row>
    <row r="59" spans="1:102" s="9" customFormat="1" x14ac:dyDescent="0.15">
      <c r="A59" s="3">
        <v>2008</v>
      </c>
      <c r="B59" s="11">
        <v>1500</v>
      </c>
      <c r="C59" s="36">
        <v>200</v>
      </c>
      <c r="D59" s="36">
        <v>418</v>
      </c>
      <c r="E59" s="36">
        <v>500</v>
      </c>
      <c r="F59" s="11">
        <v>1000</v>
      </c>
      <c r="G59" s="15">
        <v>1228.6979549147723</v>
      </c>
      <c r="H59" s="11">
        <v>800</v>
      </c>
      <c r="I59" s="11">
        <v>3000</v>
      </c>
      <c r="J59" s="11">
        <v>1000</v>
      </c>
      <c r="K59" s="39">
        <v>143.69361550577923</v>
      </c>
      <c r="L59" s="11">
        <v>1000</v>
      </c>
      <c r="M59" s="36">
        <v>250</v>
      </c>
      <c r="N59" s="36">
        <v>1000</v>
      </c>
      <c r="O59" s="15">
        <v>97.116413797969713</v>
      </c>
      <c r="P59" s="11">
        <v>1300</v>
      </c>
      <c r="Q59" s="34">
        <f t="shared" si="0"/>
        <v>13.437507984218522</v>
      </c>
      <c r="R59" s="28"/>
    </row>
    <row r="60" spans="1:102" s="9" customFormat="1" x14ac:dyDescent="0.15">
      <c r="A60" s="3">
        <v>2009</v>
      </c>
      <c r="B60" s="11">
        <v>2000</v>
      </c>
      <c r="C60" s="36">
        <v>10000</v>
      </c>
      <c r="D60" s="36">
        <v>1680</v>
      </c>
      <c r="E60" s="36">
        <v>4000</v>
      </c>
      <c r="F60" s="11">
        <v>4000</v>
      </c>
      <c r="G60" s="15">
        <v>4206.5151649281406</v>
      </c>
      <c r="H60" s="11">
        <v>5</v>
      </c>
      <c r="I60" s="11">
        <v>5000</v>
      </c>
      <c r="J60" s="32">
        <v>800</v>
      </c>
      <c r="K60" s="32">
        <v>2000</v>
      </c>
      <c r="L60" s="39">
        <v>4228.8600721226594</v>
      </c>
      <c r="M60" s="36">
        <v>830</v>
      </c>
      <c r="N60" s="36">
        <v>1623</v>
      </c>
      <c r="O60" s="11">
        <v>400</v>
      </c>
      <c r="P60" s="39">
        <v>5230.6739178926828</v>
      </c>
      <c r="Q60" s="34">
        <f t="shared" si="0"/>
        <v>46.00404915494348</v>
      </c>
      <c r="R60" s="27"/>
      <c r="S60" s="27"/>
    </row>
    <row r="61" spans="1:102" s="9" customFormat="1" x14ac:dyDescent="0.15">
      <c r="A61" s="3">
        <v>2010</v>
      </c>
      <c r="B61" s="36">
        <v>50</v>
      </c>
      <c r="C61" s="36">
        <v>8000</v>
      </c>
      <c r="D61" s="36">
        <v>2200</v>
      </c>
      <c r="E61" s="36">
        <v>12000</v>
      </c>
      <c r="F61" s="36">
        <v>1000</v>
      </c>
      <c r="G61" s="36">
        <v>3500</v>
      </c>
      <c r="H61" s="36">
        <v>4000</v>
      </c>
      <c r="I61" s="36">
        <v>10000</v>
      </c>
      <c r="J61" s="36">
        <v>2600</v>
      </c>
      <c r="K61" s="83">
        <v>542.61473030392074</v>
      </c>
      <c r="L61" s="36">
        <v>3500</v>
      </c>
      <c r="M61" s="36">
        <v>550</v>
      </c>
      <c r="N61" s="36">
        <v>1350</v>
      </c>
      <c r="O61" s="36">
        <v>300</v>
      </c>
      <c r="P61" s="36">
        <v>1150</v>
      </c>
      <c r="Q61" s="34">
        <f t="shared" si="0"/>
        <v>50.74261473030392</v>
      </c>
      <c r="R61" s="27"/>
      <c r="S61" s="27"/>
    </row>
    <row r="62" spans="1:102" s="9" customFormat="1" x14ac:dyDescent="0.15">
      <c r="A62" s="3">
        <v>2011</v>
      </c>
      <c r="B62" s="11">
        <v>16000</v>
      </c>
      <c r="C62" s="36">
        <v>60000</v>
      </c>
      <c r="D62" s="36">
        <v>2455</v>
      </c>
      <c r="E62" s="36">
        <v>20000</v>
      </c>
      <c r="F62" s="11">
        <v>13000</v>
      </c>
      <c r="G62" s="11">
        <v>14700</v>
      </c>
      <c r="H62" s="11">
        <v>4000</v>
      </c>
      <c r="I62" s="11">
        <v>12000</v>
      </c>
      <c r="J62" s="11">
        <v>3000</v>
      </c>
      <c r="K62" s="11">
        <v>1000</v>
      </c>
      <c r="L62" s="11">
        <v>21000</v>
      </c>
      <c r="M62" s="83">
        <v>2221.944549435033</v>
      </c>
      <c r="N62" s="36">
        <v>7218</v>
      </c>
      <c r="O62" s="11">
        <v>200</v>
      </c>
      <c r="P62" s="11">
        <v>2400</v>
      </c>
      <c r="Q62" s="34">
        <f t="shared" si="0"/>
        <v>179.19494454943504</v>
      </c>
      <c r="R62" s="27"/>
      <c r="S62" s="27"/>
    </row>
    <row r="63" spans="1:102" s="9" customFormat="1" x14ac:dyDescent="0.15">
      <c r="A63" s="3">
        <v>2012</v>
      </c>
      <c r="B63" s="11">
        <v>5000</v>
      </c>
      <c r="C63" s="36">
        <v>47000</v>
      </c>
      <c r="D63" s="36">
        <v>2830</v>
      </c>
      <c r="E63" s="36">
        <v>26000</v>
      </c>
      <c r="F63" s="11">
        <v>10000</v>
      </c>
      <c r="G63" s="11">
        <v>13000</v>
      </c>
      <c r="H63" s="11">
        <v>10000</v>
      </c>
      <c r="I63" s="11">
        <v>15000</v>
      </c>
      <c r="J63" s="11">
        <v>5000</v>
      </c>
      <c r="K63" s="11">
        <v>500</v>
      </c>
      <c r="L63" s="11">
        <v>10000</v>
      </c>
      <c r="M63" s="11">
        <v>3000</v>
      </c>
      <c r="N63" s="36">
        <v>2900</v>
      </c>
      <c r="O63" s="11">
        <v>250</v>
      </c>
      <c r="P63" s="11">
        <v>4500</v>
      </c>
      <c r="Q63" s="34">
        <f t="shared" si="0"/>
        <v>154.97999999999999</v>
      </c>
      <c r="R63" s="27"/>
      <c r="S63" s="27"/>
    </row>
    <row r="64" spans="1:102" s="9" customFormat="1" x14ac:dyDescent="0.15">
      <c r="A64" s="3"/>
      <c r="B64" s="7" t="s">
        <v>92</v>
      </c>
      <c r="C64" s="7" t="s">
        <v>92</v>
      </c>
      <c r="D64" s="7"/>
      <c r="E64" s="7" t="s">
        <v>92</v>
      </c>
      <c r="F64" s="7" t="s">
        <v>92</v>
      </c>
      <c r="G64" s="7" t="s">
        <v>92</v>
      </c>
      <c r="H64" s="7"/>
      <c r="I64" s="7"/>
      <c r="J64" s="7" t="s">
        <v>92</v>
      </c>
      <c r="K64" s="7" t="s">
        <v>92</v>
      </c>
      <c r="L64" s="7"/>
      <c r="M64" s="7"/>
      <c r="N64" s="7"/>
      <c r="O64" s="7" t="s">
        <v>92</v>
      </c>
      <c r="P64" s="7" t="s">
        <v>92</v>
      </c>
      <c r="Q64" s="18"/>
      <c r="R64" s="27"/>
      <c r="S64" s="27"/>
    </row>
    <row r="65" spans="1:18" s="7" customFormat="1" x14ac:dyDescent="0.15">
      <c r="A65" s="3"/>
      <c r="Q65" s="18"/>
      <c r="R65" s="33"/>
    </row>
    <row r="66" spans="1:18" s="7" customFormat="1" x14ac:dyDescent="0.15">
      <c r="A66" s="7" t="s">
        <v>99</v>
      </c>
      <c r="B66" s="7">
        <f>COUNTA(B31:B63)</f>
        <v>33</v>
      </c>
      <c r="C66" s="7">
        <f t="shared" ref="C66:P66" si="1">COUNTA(C31:C63)</f>
        <v>33</v>
      </c>
      <c r="D66" s="7">
        <f t="shared" si="1"/>
        <v>33</v>
      </c>
      <c r="E66" s="7">
        <f t="shared" si="1"/>
        <v>33</v>
      </c>
      <c r="F66" s="7">
        <f t="shared" si="1"/>
        <v>33</v>
      </c>
      <c r="G66" s="7">
        <f t="shared" si="1"/>
        <v>33</v>
      </c>
      <c r="H66" s="7">
        <f t="shared" si="1"/>
        <v>33</v>
      </c>
      <c r="I66" s="7">
        <f t="shared" si="1"/>
        <v>33</v>
      </c>
      <c r="J66" s="7">
        <f t="shared" si="1"/>
        <v>33</v>
      </c>
      <c r="K66" s="7">
        <f t="shared" si="1"/>
        <v>33</v>
      </c>
      <c r="L66" s="7">
        <f t="shared" si="1"/>
        <v>33</v>
      </c>
      <c r="M66" s="7">
        <f t="shared" si="1"/>
        <v>33</v>
      </c>
      <c r="N66" s="7">
        <f t="shared" si="1"/>
        <v>33</v>
      </c>
      <c r="O66" s="7">
        <f t="shared" si="1"/>
        <v>33</v>
      </c>
      <c r="P66" s="7">
        <f t="shared" si="1"/>
        <v>33</v>
      </c>
      <c r="Q66" s="61">
        <f>SUM(B66:P66)/(33*15)</f>
        <v>1</v>
      </c>
      <c r="R66" s="33"/>
    </row>
    <row r="67" spans="1:18" s="7" customFormat="1" x14ac:dyDescent="0.15">
      <c r="A67" s="3"/>
      <c r="Q67" s="18"/>
      <c r="R67" s="33"/>
    </row>
    <row r="68" spans="1:18" s="7" customFormat="1" x14ac:dyDescent="0.15">
      <c r="A68" s="7" t="s">
        <v>100</v>
      </c>
      <c r="B68" s="7">
        <f t="shared" ref="B68:P68" si="2">COUNTA(B11:B30)</f>
        <v>17</v>
      </c>
      <c r="C68" s="7">
        <f t="shared" si="2"/>
        <v>19</v>
      </c>
      <c r="D68" s="7">
        <f t="shared" si="2"/>
        <v>9</v>
      </c>
      <c r="E68" s="7">
        <f t="shared" si="2"/>
        <v>17</v>
      </c>
      <c r="F68" s="7">
        <f t="shared" si="2"/>
        <v>17</v>
      </c>
      <c r="G68" s="7">
        <f t="shared" si="2"/>
        <v>16</v>
      </c>
      <c r="H68" s="7">
        <f t="shared" si="2"/>
        <v>9</v>
      </c>
      <c r="I68" s="7">
        <f t="shared" si="2"/>
        <v>9</v>
      </c>
      <c r="J68" s="7">
        <f t="shared" si="2"/>
        <v>14</v>
      </c>
      <c r="K68" s="7">
        <f t="shared" si="2"/>
        <v>17</v>
      </c>
      <c r="L68" s="7">
        <f t="shared" si="2"/>
        <v>8</v>
      </c>
      <c r="M68" s="7">
        <f t="shared" si="2"/>
        <v>7</v>
      </c>
      <c r="N68" s="7">
        <f t="shared" si="2"/>
        <v>8</v>
      </c>
      <c r="O68" s="7">
        <f t="shared" si="2"/>
        <v>13</v>
      </c>
      <c r="P68" s="7">
        <f t="shared" si="2"/>
        <v>19</v>
      </c>
      <c r="Q68" s="61">
        <f>(SUM(B68:P68))/(20*15)</f>
        <v>0.66333333333333333</v>
      </c>
      <c r="R68" s="33"/>
    </row>
    <row r="69" spans="1:18" s="7" customFormat="1" x14ac:dyDescent="0.15">
      <c r="A69" s="3"/>
      <c r="Q69" s="18"/>
      <c r="R69" s="33"/>
    </row>
    <row r="70" spans="1:18" s="7" customFormat="1" x14ac:dyDescent="0.15">
      <c r="A70" s="3"/>
      <c r="B70" s="7">
        <f>IF(B64="x",B68,"")</f>
        <v>17</v>
      </c>
      <c r="C70" s="7">
        <f t="shared" ref="C70:P70" si="3">IF(C64="x",C68,"")</f>
        <v>19</v>
      </c>
      <c r="D70" s="7" t="str">
        <f t="shared" si="3"/>
        <v/>
      </c>
      <c r="E70" s="7">
        <f t="shared" si="3"/>
        <v>17</v>
      </c>
      <c r="F70" s="7">
        <f t="shared" si="3"/>
        <v>17</v>
      </c>
      <c r="G70" s="7">
        <f t="shared" si="3"/>
        <v>16</v>
      </c>
      <c r="H70" s="7" t="str">
        <f t="shared" si="3"/>
        <v/>
      </c>
      <c r="I70" s="7" t="str">
        <f t="shared" si="3"/>
        <v/>
      </c>
      <c r="J70" s="7">
        <f t="shared" si="3"/>
        <v>14</v>
      </c>
      <c r="K70" s="7">
        <f t="shared" si="3"/>
        <v>17</v>
      </c>
      <c r="L70" s="7" t="str">
        <f t="shared" si="3"/>
        <v/>
      </c>
      <c r="M70" s="7" t="str">
        <f t="shared" si="3"/>
        <v/>
      </c>
      <c r="N70" s="7" t="str">
        <f t="shared" si="3"/>
        <v/>
      </c>
      <c r="O70" s="7">
        <f t="shared" si="3"/>
        <v>13</v>
      </c>
      <c r="P70" s="7">
        <f t="shared" si="3"/>
        <v>19</v>
      </c>
      <c r="Q70" s="61">
        <f>(SUM(B70:P70))/(20*9)</f>
        <v>0.82777777777777772</v>
      </c>
      <c r="R70" s="33"/>
    </row>
    <row r="71" spans="1:18" s="7" customFormat="1" x14ac:dyDescent="0.15">
      <c r="A71" s="3"/>
      <c r="Q71" s="18"/>
      <c r="R71" s="33"/>
    </row>
    <row r="72" spans="1:18" s="7" customFormat="1" x14ac:dyDescent="0.15">
      <c r="A72" s="3"/>
      <c r="B72" s="7" t="str">
        <f>IF(B64="",B68,"")</f>
        <v/>
      </c>
      <c r="C72" s="7" t="str">
        <f t="shared" ref="C72:P72" si="4">IF(C64="",C68,"")</f>
        <v/>
      </c>
      <c r="D72" s="7">
        <f t="shared" si="4"/>
        <v>9</v>
      </c>
      <c r="E72" s="7" t="str">
        <f t="shared" si="4"/>
        <v/>
      </c>
      <c r="F72" s="7" t="str">
        <f t="shared" si="4"/>
        <v/>
      </c>
      <c r="G72" s="7" t="str">
        <f t="shared" si="4"/>
        <v/>
      </c>
      <c r="H72" s="7">
        <f t="shared" si="4"/>
        <v>9</v>
      </c>
      <c r="I72" s="7">
        <f t="shared" si="4"/>
        <v>9</v>
      </c>
      <c r="J72" s="7" t="str">
        <f t="shared" si="4"/>
        <v/>
      </c>
      <c r="K72" s="7" t="str">
        <f t="shared" si="4"/>
        <v/>
      </c>
      <c r="L72" s="7">
        <f t="shared" si="4"/>
        <v>8</v>
      </c>
      <c r="M72" s="7">
        <f t="shared" si="4"/>
        <v>7</v>
      </c>
      <c r="N72" s="7">
        <f t="shared" si="4"/>
        <v>8</v>
      </c>
      <c r="O72" s="7" t="str">
        <f t="shared" si="4"/>
        <v/>
      </c>
      <c r="P72" s="7" t="str">
        <f t="shared" si="4"/>
        <v/>
      </c>
      <c r="Q72" s="61">
        <f>(SUM(B72:P72))/(20*6)</f>
        <v>0.41666666666666669</v>
      </c>
      <c r="R72" s="33"/>
    </row>
    <row r="73" spans="1:18" s="7" customFormat="1" x14ac:dyDescent="0.15">
      <c r="A73" s="3"/>
      <c r="Q73" s="18"/>
      <c r="R73" s="33"/>
    </row>
    <row r="74" spans="1:18" s="7" customFormat="1" x14ac:dyDescent="0.15">
      <c r="A74" s="3"/>
      <c r="Q74" s="18"/>
      <c r="R74" s="33"/>
    </row>
    <row r="75" spans="1:18" s="7" customFormat="1" x14ac:dyDescent="0.15">
      <c r="A75" s="3"/>
      <c r="Q75" s="18"/>
      <c r="R75" s="33"/>
    </row>
    <row r="76" spans="1:18" s="7" customFormat="1" x14ac:dyDescent="0.15">
      <c r="A76" s="3"/>
      <c r="Q76" s="18"/>
      <c r="R76" s="33"/>
    </row>
    <row r="77" spans="1:18" s="7" customFormat="1" x14ac:dyDescent="0.15">
      <c r="A77" s="3"/>
      <c r="Q77" s="18"/>
      <c r="R77" s="33"/>
    </row>
    <row r="78" spans="1:18" s="7" customFormat="1" x14ac:dyDescent="0.15">
      <c r="A78" s="3"/>
      <c r="Q78" s="18"/>
      <c r="R78" s="33"/>
    </row>
    <row r="79" spans="1:18" s="7" customFormat="1" x14ac:dyDescent="0.15">
      <c r="A79" s="3"/>
      <c r="Q79" s="18"/>
      <c r="R79" s="33"/>
    </row>
    <row r="80" spans="1:18" s="7" customFormat="1" x14ac:dyDescent="0.15">
      <c r="A80" s="3"/>
      <c r="Q80" s="18"/>
      <c r="R80" s="33"/>
    </row>
    <row r="81" spans="1:102" s="7" customFormat="1" x14ac:dyDescent="0.15">
      <c r="A81" s="3"/>
      <c r="Q81" s="18"/>
      <c r="R81" s="33"/>
    </row>
    <row r="82" spans="1:102" s="7" customFormat="1" x14ac:dyDescent="0.15">
      <c r="A82" s="3"/>
      <c r="Q82" s="18"/>
      <c r="R82" s="33"/>
    </row>
    <row r="83" spans="1:102" s="7" customFormat="1" x14ac:dyDescent="0.15">
      <c r="A83" s="3"/>
      <c r="Q83" s="18"/>
      <c r="R83" s="33"/>
    </row>
    <row r="84" spans="1:102" s="7" customFormat="1" x14ac:dyDescent="0.15">
      <c r="A84" s="3"/>
      <c r="Q84" s="18"/>
      <c r="R84" s="33"/>
    </row>
    <row r="85" spans="1:102" s="7" customFormat="1" x14ac:dyDescent="0.15">
      <c r="A85" s="3"/>
      <c r="Q85" s="18"/>
      <c r="R85" s="33"/>
    </row>
    <row r="86" spans="1:102" s="7" customFormat="1" x14ac:dyDescent="0.15">
      <c r="B86" s="28"/>
      <c r="C86" s="28"/>
      <c r="D86" s="28"/>
      <c r="E86" s="28"/>
      <c r="F86" s="28"/>
      <c r="G86" s="28"/>
      <c r="H86" s="28"/>
      <c r="I86" s="28"/>
      <c r="J86" s="28"/>
      <c r="K86" s="28"/>
      <c r="L86" s="28"/>
      <c r="M86" s="28"/>
      <c r="N86" s="28"/>
      <c r="O86" s="28"/>
      <c r="P86" s="28"/>
      <c r="Q86" s="28"/>
    </row>
    <row r="87" spans="1:102" s="9" customFormat="1" x14ac:dyDescent="0.15">
      <c r="A87" s="25"/>
      <c r="B87" s="6"/>
      <c r="C87" s="6"/>
      <c r="D87" s="6"/>
      <c r="E87" s="6"/>
      <c r="F87" s="6"/>
      <c r="G87" s="6"/>
      <c r="H87" s="6"/>
      <c r="I87" s="6"/>
      <c r="J87" s="6"/>
      <c r="K87" s="6"/>
      <c r="L87" s="6"/>
      <c r="M87" s="6"/>
      <c r="N87" s="6"/>
      <c r="O87" s="6"/>
      <c r="P87" s="6"/>
      <c r="Q87" s="6"/>
      <c r="CX87" s="37"/>
    </row>
    <row r="88" spans="1:102" x14ac:dyDescent="0.15">
      <c r="A88" s="13"/>
      <c r="B88" s="6"/>
      <c r="C88" s="6"/>
      <c r="D88" s="6"/>
      <c r="E88" s="6"/>
      <c r="F88" s="6"/>
      <c r="G88" s="6"/>
      <c r="H88" s="6"/>
      <c r="I88" s="6"/>
      <c r="J88" s="6"/>
      <c r="K88" s="6"/>
      <c r="L88" s="6"/>
      <c r="M88" s="6"/>
      <c r="N88" s="6"/>
      <c r="O88" s="6"/>
      <c r="P88" s="6"/>
      <c r="Q88" s="6"/>
      <c r="CX88" s="5"/>
    </row>
    <row r="89" spans="1:102" s="20" customFormat="1" x14ac:dyDescent="0.15">
      <c r="A89" s="19"/>
      <c r="B89" s="26"/>
      <c r="C89" s="26"/>
      <c r="D89" s="26"/>
      <c r="E89" s="26"/>
      <c r="F89" s="26"/>
      <c r="G89" s="26"/>
      <c r="H89" s="26"/>
      <c r="I89" s="26"/>
      <c r="J89" s="26"/>
      <c r="K89" s="26"/>
      <c r="L89" s="26"/>
      <c r="M89" s="26"/>
      <c r="N89" s="26"/>
      <c r="O89" s="26"/>
      <c r="P89" s="26"/>
      <c r="Q89" s="26"/>
      <c r="R89" s="31"/>
      <c r="S89" s="31"/>
      <c r="T89" s="31"/>
      <c r="CX89" s="5"/>
    </row>
    <row r="90" spans="1:102" x14ac:dyDescent="0.15">
      <c r="A90" s="13"/>
      <c r="B90" s="27"/>
      <c r="C90" s="27"/>
      <c r="D90" s="27"/>
      <c r="E90" s="27"/>
      <c r="F90" s="27"/>
      <c r="G90" s="27"/>
      <c r="H90" s="27"/>
      <c r="I90" s="27"/>
      <c r="J90" s="27"/>
      <c r="K90" s="27"/>
      <c r="L90" s="27"/>
      <c r="M90" s="27"/>
      <c r="N90" s="27"/>
      <c r="O90" s="27"/>
      <c r="P90" s="27"/>
      <c r="Q90" s="27"/>
      <c r="CX90" s="14"/>
    </row>
    <row r="91" spans="1:102" x14ac:dyDescent="0.15">
      <c r="A91" s="2"/>
      <c r="B91" s="6"/>
      <c r="C91" s="6"/>
      <c r="D91" s="6"/>
      <c r="E91" s="6"/>
      <c r="F91" s="6"/>
      <c r="G91" s="6"/>
      <c r="H91" s="6"/>
      <c r="I91" s="6"/>
      <c r="J91" s="6"/>
      <c r="K91" s="6"/>
      <c r="L91" s="6"/>
      <c r="M91" s="6"/>
      <c r="N91" s="6"/>
      <c r="O91" s="6"/>
      <c r="P91" s="6"/>
      <c r="Q91" s="6"/>
      <c r="CX91" s="10"/>
    </row>
    <row r="92" spans="1:102" x14ac:dyDescent="0.15">
      <c r="A92" s="2"/>
      <c r="B92" s="6"/>
      <c r="C92" s="6"/>
      <c r="D92" s="6"/>
      <c r="E92" s="6"/>
      <c r="F92" s="6"/>
      <c r="G92" s="6"/>
      <c r="H92" s="6"/>
      <c r="I92" s="6"/>
      <c r="J92" s="6"/>
      <c r="K92" s="6"/>
      <c r="L92" s="6"/>
      <c r="M92" s="6"/>
      <c r="N92" s="6"/>
      <c r="O92" s="6"/>
      <c r="P92" s="6"/>
      <c r="Q92" s="6"/>
      <c r="CX92" s="5"/>
    </row>
    <row r="93" spans="1:102" x14ac:dyDescent="0.15">
      <c r="A93" s="2"/>
      <c r="B93" s="6"/>
      <c r="C93" s="6"/>
      <c r="D93" s="6"/>
      <c r="E93" s="6"/>
      <c r="F93" s="6"/>
      <c r="G93" s="6"/>
      <c r="H93" s="6"/>
      <c r="I93" s="6"/>
      <c r="J93" s="6"/>
      <c r="K93" s="6"/>
      <c r="L93" s="6"/>
      <c r="M93" s="6"/>
      <c r="N93" s="6"/>
      <c r="O93" s="6"/>
      <c r="P93" s="6"/>
      <c r="Q93" s="6"/>
      <c r="CX93" s="5"/>
    </row>
    <row r="94" spans="1:102" x14ac:dyDescent="0.15">
      <c r="A94" s="2"/>
      <c r="B94" s="6"/>
      <c r="C94" s="6"/>
      <c r="D94" s="6"/>
      <c r="E94" s="6"/>
      <c r="F94" s="6"/>
      <c r="G94" s="6"/>
      <c r="H94" s="6"/>
      <c r="I94" s="6"/>
      <c r="J94" s="6"/>
      <c r="K94" s="6"/>
      <c r="L94" s="6"/>
      <c r="M94" s="6"/>
      <c r="N94" s="6"/>
      <c r="O94" s="6"/>
      <c r="P94" s="6"/>
      <c r="Q94" s="6"/>
      <c r="CX94" s="5"/>
    </row>
    <row r="95" spans="1:102" x14ac:dyDescent="0.15">
      <c r="A95" s="2"/>
      <c r="B95" s="6"/>
      <c r="C95" s="6"/>
      <c r="D95" s="6"/>
      <c r="E95" s="6"/>
      <c r="F95" s="6"/>
      <c r="G95" s="6"/>
      <c r="H95" s="6"/>
      <c r="I95" s="6"/>
      <c r="J95" s="6"/>
      <c r="K95" s="6"/>
      <c r="L95" s="6"/>
      <c r="M95" s="6"/>
      <c r="N95" s="6"/>
      <c r="O95" s="6"/>
      <c r="P95" s="6"/>
      <c r="Q95" s="6"/>
      <c r="CX95" s="5"/>
    </row>
    <row r="96" spans="1:102" x14ac:dyDescent="0.15">
      <c r="A96" s="2"/>
      <c r="B96" s="6"/>
      <c r="C96" s="6"/>
      <c r="D96" s="6"/>
      <c r="E96" s="6"/>
      <c r="F96" s="6"/>
      <c r="G96" s="6"/>
      <c r="H96" s="6"/>
      <c r="I96" s="6"/>
      <c r="J96" s="6"/>
      <c r="K96" s="6"/>
      <c r="L96" s="6"/>
      <c r="M96" s="6"/>
      <c r="N96" s="6"/>
      <c r="O96" s="6"/>
      <c r="P96" s="6"/>
      <c r="Q96" s="6"/>
      <c r="CX96" s="5"/>
    </row>
    <row r="97" spans="102:102" x14ac:dyDescent="0.15">
      <c r="CX97" s="5"/>
    </row>
  </sheetData>
  <pageMargins left="0.75" right="0.75" top="1" bottom="1" header="0.5" footer="0.5"/>
  <pageSetup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I78"/>
  <sheetViews>
    <sheetView workbookViewId="0">
      <pane xSplit="1" ySplit="13" topLeftCell="B56" activePane="bottomRight" state="frozen"/>
      <selection pane="topRight" activeCell="B1" sqref="B1"/>
      <selection pane="bottomLeft" activeCell="A11" sqref="A11"/>
      <selection pane="bottomRight" activeCell="M44" sqref="M44"/>
    </sheetView>
  </sheetViews>
  <sheetFormatPr baseColWidth="10" defaultColWidth="8.83203125" defaultRowHeight="11" x14ac:dyDescent="0.15"/>
  <cols>
    <col min="1" max="1" width="24.83203125" style="47" customWidth="1"/>
    <col min="2" max="4" width="8.83203125" style="30" customWidth="1"/>
    <col min="5" max="5" width="8.83203125" style="82" customWidth="1"/>
    <col min="6" max="9" width="8.83203125" style="30" customWidth="1"/>
    <col min="10" max="10" width="9.1640625" style="30" customWidth="1"/>
    <col min="11" max="11" width="8.83203125" style="47" customWidth="1"/>
    <col min="12" max="16384" width="8.83203125" style="47"/>
  </cols>
  <sheetData>
    <row r="1" spans="1:87" ht="16" x14ac:dyDescent="0.2">
      <c r="A1" s="46" t="s">
        <v>90</v>
      </c>
    </row>
    <row r="2" spans="1:87" ht="13" x14ac:dyDescent="0.15">
      <c r="A2" s="49" t="s">
        <v>84</v>
      </c>
    </row>
    <row r="3" spans="1:87" ht="13" x14ac:dyDescent="0.15">
      <c r="A3" s="22" t="s">
        <v>88</v>
      </c>
    </row>
    <row r="4" spans="1:87" ht="13" x14ac:dyDescent="0.15">
      <c r="A4" s="22" t="s">
        <v>87</v>
      </c>
    </row>
    <row r="5" spans="1:87" ht="13" x14ac:dyDescent="0.15">
      <c r="A5" s="22" t="s">
        <v>102</v>
      </c>
      <c r="B5" s="67"/>
      <c r="C5" s="67"/>
      <c r="D5" s="67"/>
      <c r="E5" s="67"/>
      <c r="F5" s="67"/>
      <c r="G5" s="67"/>
      <c r="H5" s="67"/>
      <c r="I5" s="67"/>
      <c r="J5" s="67"/>
    </row>
    <row r="6" spans="1:87" x14ac:dyDescent="0.15">
      <c r="A6" s="50"/>
    </row>
    <row r="7" spans="1:87" x14ac:dyDescent="0.15">
      <c r="A7" s="62" t="s">
        <v>0</v>
      </c>
      <c r="B7" s="63" t="s">
        <v>19</v>
      </c>
      <c r="C7" s="63" t="s">
        <v>19</v>
      </c>
      <c r="D7" s="63" t="s">
        <v>19</v>
      </c>
      <c r="E7" s="63" t="s">
        <v>19</v>
      </c>
      <c r="F7" s="63" t="s">
        <v>19</v>
      </c>
      <c r="G7" s="63" t="s">
        <v>19</v>
      </c>
      <c r="H7" s="63">
        <v>101</v>
      </c>
      <c r="I7" s="63" t="s">
        <v>39</v>
      </c>
      <c r="J7" s="63" t="s">
        <v>39</v>
      </c>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row>
    <row r="8" spans="1:87" x14ac:dyDescent="0.15">
      <c r="A8" s="65" t="s">
        <v>44</v>
      </c>
      <c r="B8" s="63" t="s">
        <v>20</v>
      </c>
      <c r="C8" s="63" t="s">
        <v>20</v>
      </c>
      <c r="D8" s="63" t="s">
        <v>20</v>
      </c>
      <c r="E8" s="63" t="s">
        <v>20</v>
      </c>
      <c r="F8" s="63" t="s">
        <v>20</v>
      </c>
      <c r="G8" s="63" t="s">
        <v>20</v>
      </c>
      <c r="H8" s="63" t="s">
        <v>20</v>
      </c>
      <c r="I8" s="63" t="s">
        <v>38</v>
      </c>
      <c r="J8" s="63" t="s">
        <v>38</v>
      </c>
      <c r="K8" s="47">
        <f>COUNTA(B8:J8)</f>
        <v>9</v>
      </c>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row>
    <row r="9" spans="1:87" x14ac:dyDescent="0.15">
      <c r="A9" s="65" t="s">
        <v>1</v>
      </c>
      <c r="B9" s="65" t="s">
        <v>21</v>
      </c>
      <c r="C9" s="65" t="s">
        <v>21</v>
      </c>
      <c r="D9" s="65" t="s">
        <v>21</v>
      </c>
      <c r="E9" s="65" t="s">
        <v>21</v>
      </c>
      <c r="F9" s="65" t="s">
        <v>21</v>
      </c>
      <c r="G9" s="65" t="s">
        <v>21</v>
      </c>
      <c r="H9" s="65" t="s">
        <v>21</v>
      </c>
      <c r="I9" s="65" t="s">
        <v>21</v>
      </c>
      <c r="J9" s="65" t="s">
        <v>21</v>
      </c>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row>
    <row r="10" spans="1:87" x14ac:dyDescent="0.15">
      <c r="A10" s="62" t="s">
        <v>46</v>
      </c>
      <c r="B10" s="63" t="s">
        <v>45</v>
      </c>
      <c r="C10" s="63" t="s">
        <v>45</v>
      </c>
      <c r="D10" s="63" t="s">
        <v>45</v>
      </c>
      <c r="E10" s="63" t="s">
        <v>45</v>
      </c>
      <c r="F10" s="63" t="s">
        <v>45</v>
      </c>
      <c r="G10" s="63" t="s">
        <v>45</v>
      </c>
      <c r="H10" s="63" t="s">
        <v>105</v>
      </c>
      <c r="I10" s="63" t="s">
        <v>45</v>
      </c>
      <c r="J10" s="63" t="s">
        <v>45</v>
      </c>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row>
    <row r="11" spans="1:87" x14ac:dyDescent="0.15">
      <c r="A11" s="62" t="s">
        <v>47</v>
      </c>
      <c r="B11" s="63" t="s">
        <v>48</v>
      </c>
      <c r="C11" s="63" t="s">
        <v>48</v>
      </c>
      <c r="D11" s="63" t="s">
        <v>48</v>
      </c>
      <c r="E11" s="63" t="s">
        <v>48</v>
      </c>
      <c r="F11" s="63" t="s">
        <v>48</v>
      </c>
      <c r="G11" s="63" t="s">
        <v>48</v>
      </c>
      <c r="H11" s="63" t="s">
        <v>48</v>
      </c>
      <c r="I11" s="63" t="s">
        <v>48</v>
      </c>
      <c r="J11" s="63" t="s">
        <v>48</v>
      </c>
      <c r="K11" s="53" t="s">
        <v>89</v>
      </c>
      <c r="L11" s="54" t="s">
        <v>93</v>
      </c>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row>
    <row r="12" spans="1:87" x14ac:dyDescent="0.15">
      <c r="A12" s="62" t="s">
        <v>2</v>
      </c>
      <c r="B12" s="63" t="s">
        <v>22</v>
      </c>
      <c r="C12" s="63" t="s">
        <v>24</v>
      </c>
      <c r="D12" s="63" t="s">
        <v>26</v>
      </c>
      <c r="E12" s="63" t="s">
        <v>28</v>
      </c>
      <c r="F12" s="63" t="s">
        <v>30</v>
      </c>
      <c r="G12" s="63" t="s">
        <v>36</v>
      </c>
      <c r="H12" s="63" t="s">
        <v>108</v>
      </c>
      <c r="I12" s="63" t="s">
        <v>40</v>
      </c>
      <c r="J12" s="63" t="s">
        <v>42</v>
      </c>
      <c r="K12" s="53" t="s">
        <v>85</v>
      </c>
      <c r="L12" s="54" t="s">
        <v>82</v>
      </c>
      <c r="M12" s="8"/>
      <c r="N12" s="8"/>
      <c r="O12" s="8"/>
      <c r="P12" s="8"/>
      <c r="Q12" s="40"/>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40"/>
      <c r="AU12" s="40"/>
      <c r="AV12" s="8"/>
      <c r="AW12" s="8"/>
      <c r="AX12" s="8"/>
      <c r="AY12" s="8"/>
      <c r="AZ12" s="8"/>
      <c r="BA12" s="8"/>
      <c r="BB12" s="8"/>
      <c r="BC12" s="8"/>
      <c r="BD12" s="8"/>
      <c r="BE12" s="8"/>
      <c r="BF12" s="8"/>
      <c r="BG12" s="8"/>
      <c r="BH12" s="8"/>
      <c r="BI12" s="8"/>
      <c r="BJ12" s="8"/>
      <c r="BK12" s="8"/>
      <c r="BL12" s="8"/>
      <c r="BM12" s="8"/>
      <c r="BN12" s="8"/>
      <c r="BO12" s="8"/>
      <c r="BP12" s="8"/>
      <c r="BQ12" s="8"/>
      <c r="BR12" s="8"/>
      <c r="BS12" s="40"/>
      <c r="BT12" s="8"/>
      <c r="BU12" s="8"/>
      <c r="BV12" s="8"/>
      <c r="BW12" s="8"/>
      <c r="BX12" s="8"/>
      <c r="BY12" s="8"/>
      <c r="BZ12" s="8"/>
      <c r="CA12" s="8"/>
      <c r="CB12" s="8"/>
      <c r="CC12" s="8"/>
      <c r="CD12" s="8"/>
      <c r="CE12" s="8"/>
      <c r="CF12" s="8"/>
      <c r="CG12" s="8"/>
      <c r="CH12" s="8"/>
      <c r="CI12" s="8"/>
    </row>
    <row r="13" spans="1:87" x14ac:dyDescent="0.15">
      <c r="A13" s="62" t="s">
        <v>3</v>
      </c>
      <c r="B13" s="67" t="s">
        <v>23</v>
      </c>
      <c r="C13" s="67" t="s">
        <v>25</v>
      </c>
      <c r="D13" s="67" t="s">
        <v>27</v>
      </c>
      <c r="E13" s="67" t="s">
        <v>29</v>
      </c>
      <c r="F13" s="67" t="s">
        <v>31</v>
      </c>
      <c r="G13" s="67" t="s">
        <v>37</v>
      </c>
      <c r="H13" s="67" t="s">
        <v>109</v>
      </c>
      <c r="I13" s="67" t="s">
        <v>41</v>
      </c>
      <c r="J13" s="67" t="s">
        <v>43</v>
      </c>
      <c r="K13" s="53" t="s">
        <v>86</v>
      </c>
      <c r="L13" s="54" t="s">
        <v>83</v>
      </c>
      <c r="M13" s="30"/>
      <c r="N13" s="30"/>
      <c r="O13" s="30"/>
      <c r="P13" s="30"/>
      <c r="Q13" s="55"/>
      <c r="R13" s="30"/>
      <c r="S13" s="30"/>
      <c r="T13" s="30"/>
      <c r="U13" s="30"/>
      <c r="V13" s="30"/>
      <c r="W13" s="30"/>
      <c r="X13" s="30"/>
      <c r="Y13" s="30"/>
      <c r="Z13" s="30"/>
      <c r="AA13" s="30"/>
      <c r="AB13" s="30"/>
      <c r="AC13" s="30"/>
      <c r="AD13" s="30"/>
      <c r="AE13" s="30"/>
      <c r="AF13" s="30"/>
      <c r="AG13" s="30"/>
      <c r="AH13" s="30"/>
      <c r="AI13" s="30"/>
      <c r="AJ13" s="30"/>
      <c r="AK13" s="30"/>
      <c r="AL13" s="30"/>
      <c r="AM13" s="43"/>
      <c r="AN13" s="30"/>
      <c r="AO13" s="30"/>
      <c r="AP13" s="30"/>
      <c r="AQ13" s="43"/>
      <c r="AR13" s="30"/>
      <c r="AS13" s="43"/>
      <c r="AT13" s="55"/>
      <c r="AU13" s="55"/>
      <c r="AV13" s="30"/>
      <c r="AW13" s="30"/>
      <c r="AX13" s="30"/>
      <c r="AY13" s="30"/>
      <c r="AZ13" s="30"/>
      <c r="BA13" s="30"/>
      <c r="BB13" s="30"/>
      <c r="BC13" s="43"/>
      <c r="BD13" s="43"/>
      <c r="BE13" s="43"/>
      <c r="BF13" s="30"/>
      <c r="BG13" s="30"/>
      <c r="BH13" s="43"/>
      <c r="BI13" s="43"/>
      <c r="BJ13" s="43"/>
      <c r="BK13" s="30"/>
      <c r="BL13" s="30"/>
      <c r="BM13" s="43"/>
      <c r="BN13" s="30"/>
      <c r="BO13" s="30"/>
      <c r="BP13" s="30"/>
      <c r="BQ13" s="30"/>
      <c r="BR13" s="30"/>
      <c r="BS13" s="55"/>
      <c r="BT13" s="30"/>
      <c r="BU13" s="43"/>
      <c r="BV13" s="43"/>
      <c r="BW13" s="30"/>
      <c r="BX13" s="43"/>
      <c r="BY13" s="30"/>
      <c r="BZ13" s="43"/>
      <c r="CA13" s="43"/>
      <c r="CB13" s="30"/>
      <c r="CC13" s="43"/>
      <c r="CD13" s="30"/>
      <c r="CE13" s="30"/>
      <c r="CF13" s="43"/>
      <c r="CG13" s="43"/>
      <c r="CH13" s="30"/>
      <c r="CI13" s="30"/>
    </row>
    <row r="14" spans="1:87" s="34" customFormat="1" x14ac:dyDescent="0.15">
      <c r="A14" s="56" t="s">
        <v>53</v>
      </c>
      <c r="B14" s="6">
        <v>800</v>
      </c>
      <c r="C14" s="6">
        <v>500</v>
      </c>
      <c r="D14" s="6">
        <v>2500</v>
      </c>
      <c r="E14" s="6">
        <v>1500</v>
      </c>
      <c r="F14" s="78">
        <v>9452.1746254325571</v>
      </c>
      <c r="G14" s="78">
        <v>6097.6337674706556</v>
      </c>
      <c r="H14" s="6">
        <v>250</v>
      </c>
      <c r="I14" s="6">
        <v>5000</v>
      </c>
      <c r="J14" s="6">
        <v>45000</v>
      </c>
      <c r="K14" s="34">
        <f t="shared" ref="K14:K62" si="0">SUM(B14:J14)/1000</f>
        <v>71.099808392903213</v>
      </c>
      <c r="L14" s="11">
        <f>PERCENTILE($K$14:$K$61,0.25)</f>
        <v>41.078181185811225</v>
      </c>
      <c r="M14" s="11"/>
      <c r="N14" s="11"/>
      <c r="O14" s="11"/>
      <c r="P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T14" s="11"/>
      <c r="BU14" s="11"/>
      <c r="BV14" s="11"/>
      <c r="BW14" s="11"/>
      <c r="BX14" s="11"/>
      <c r="BY14" s="11"/>
      <c r="BZ14" s="11"/>
      <c r="CA14" s="11"/>
      <c r="CB14" s="11"/>
      <c r="CC14" s="11"/>
      <c r="CD14" s="11"/>
      <c r="CE14" s="11"/>
      <c r="CF14" s="11"/>
      <c r="CG14" s="11"/>
      <c r="CH14" s="11"/>
      <c r="CI14" s="11"/>
    </row>
    <row r="15" spans="1:87" s="34" customFormat="1" x14ac:dyDescent="0.15">
      <c r="A15" s="56" t="s">
        <v>54</v>
      </c>
      <c r="B15" s="6">
        <v>500</v>
      </c>
      <c r="C15" s="6">
        <v>700</v>
      </c>
      <c r="D15" s="6">
        <v>500</v>
      </c>
      <c r="E15" s="6">
        <v>600</v>
      </c>
      <c r="F15" s="78">
        <v>9552.1992195984312</v>
      </c>
      <c r="G15" s="6">
        <v>5000</v>
      </c>
      <c r="H15" s="6">
        <v>3000</v>
      </c>
      <c r="I15" s="6">
        <v>2000</v>
      </c>
      <c r="J15" s="6">
        <v>50000</v>
      </c>
      <c r="K15" s="34">
        <f t="shared" si="0"/>
        <v>71.852199219598432</v>
      </c>
      <c r="L15" s="11">
        <f t="shared" ref="L15:L66" si="1">PERCENTILE($K$14:$K$61,0.25)</f>
        <v>41.078181185811225</v>
      </c>
      <c r="M15" s="11"/>
      <c r="N15" s="11"/>
      <c r="O15" s="11"/>
      <c r="P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T15" s="11"/>
      <c r="BU15" s="11"/>
      <c r="BV15" s="11"/>
      <c r="BW15" s="11"/>
      <c r="BX15" s="11"/>
      <c r="BY15" s="11"/>
      <c r="BZ15" s="11"/>
      <c r="CA15" s="11"/>
      <c r="CB15" s="11"/>
      <c r="CC15" s="11"/>
      <c r="CD15" s="11"/>
      <c r="CE15" s="11"/>
      <c r="CF15" s="11"/>
      <c r="CG15" s="11"/>
      <c r="CH15" s="11"/>
      <c r="CI15" s="11"/>
    </row>
    <row r="16" spans="1:87" s="34" customFormat="1" x14ac:dyDescent="0.15">
      <c r="A16" s="56" t="s">
        <v>55</v>
      </c>
      <c r="B16" s="78">
        <v>6550.745999507225</v>
      </c>
      <c r="C16" s="6">
        <v>41000</v>
      </c>
      <c r="D16" s="78">
        <v>39783.594970138038</v>
      </c>
      <c r="E16" s="78">
        <v>10281.596971491153</v>
      </c>
      <c r="F16" s="6">
        <v>4800</v>
      </c>
      <c r="G16" s="78">
        <v>12464.90775736015</v>
      </c>
      <c r="H16" s="78">
        <v>3462.8379303364704</v>
      </c>
      <c r="I16" s="6">
        <v>2000</v>
      </c>
      <c r="J16" s="6">
        <v>25000</v>
      </c>
      <c r="K16" s="34">
        <f t="shared" si="0"/>
        <v>145.34368362883305</v>
      </c>
      <c r="L16" s="11">
        <f t="shared" si="1"/>
        <v>41.078181185811225</v>
      </c>
      <c r="M16" s="11"/>
      <c r="N16" s="11"/>
      <c r="O16" s="11"/>
      <c r="P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T16" s="11"/>
      <c r="BU16" s="11"/>
      <c r="BV16" s="11"/>
      <c r="BW16" s="11"/>
      <c r="BX16" s="11"/>
      <c r="BY16" s="11"/>
      <c r="BZ16" s="11"/>
      <c r="CA16" s="11"/>
      <c r="CB16" s="11"/>
      <c r="CC16" s="11"/>
      <c r="CD16" s="11"/>
      <c r="CE16" s="11"/>
      <c r="CF16" s="11"/>
      <c r="CG16" s="11"/>
      <c r="CH16" s="11"/>
      <c r="CI16" s="11"/>
    </row>
    <row r="17" spans="1:87" s="34" customFormat="1" x14ac:dyDescent="0.15">
      <c r="A17" s="56" t="s">
        <v>56</v>
      </c>
      <c r="B17" s="6">
        <v>4800</v>
      </c>
      <c r="C17" s="6">
        <v>9600</v>
      </c>
      <c r="D17" s="6">
        <v>9000</v>
      </c>
      <c r="E17" s="6">
        <v>10000</v>
      </c>
      <c r="F17" s="6">
        <v>30000</v>
      </c>
      <c r="G17" s="6">
        <v>3200</v>
      </c>
      <c r="H17" s="6">
        <v>1400</v>
      </c>
      <c r="I17" s="6">
        <v>4500</v>
      </c>
      <c r="J17" s="6">
        <v>20000</v>
      </c>
      <c r="K17" s="34">
        <f t="shared" si="0"/>
        <v>92.5</v>
      </c>
      <c r="L17" s="11">
        <f t="shared" si="1"/>
        <v>41.078181185811225</v>
      </c>
      <c r="M17" s="11"/>
      <c r="N17" s="11"/>
      <c r="O17" s="11"/>
      <c r="P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T17" s="11"/>
      <c r="BU17" s="11"/>
      <c r="BV17" s="11"/>
      <c r="BW17" s="11"/>
      <c r="BX17" s="11"/>
      <c r="BY17" s="11"/>
      <c r="BZ17" s="11"/>
      <c r="CA17" s="11"/>
      <c r="CB17" s="11"/>
      <c r="CC17" s="11"/>
      <c r="CD17" s="11"/>
      <c r="CE17" s="11"/>
      <c r="CF17" s="11"/>
      <c r="CG17" s="11"/>
      <c r="CH17" s="11"/>
      <c r="CI17" s="11"/>
    </row>
    <row r="18" spans="1:87" s="34" customFormat="1" x14ac:dyDescent="0.15">
      <c r="A18" s="56" t="s">
        <v>57</v>
      </c>
      <c r="B18" s="6">
        <v>15900</v>
      </c>
      <c r="C18" s="6">
        <v>1500</v>
      </c>
      <c r="D18" s="6">
        <v>27000</v>
      </c>
      <c r="E18" s="6">
        <v>5000</v>
      </c>
      <c r="F18" s="6">
        <v>8000</v>
      </c>
      <c r="G18" s="6">
        <v>7500</v>
      </c>
      <c r="H18" s="6">
        <v>10000</v>
      </c>
      <c r="I18" s="6">
        <v>2000</v>
      </c>
      <c r="J18" s="6">
        <v>10000</v>
      </c>
      <c r="K18" s="34">
        <f t="shared" si="0"/>
        <v>86.9</v>
      </c>
      <c r="L18" s="11">
        <f t="shared" si="1"/>
        <v>41.078181185811225</v>
      </c>
      <c r="M18" s="11"/>
      <c r="N18" s="11"/>
      <c r="O18" s="11"/>
      <c r="P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T18" s="11"/>
      <c r="BU18" s="11"/>
      <c r="BV18" s="11"/>
      <c r="BW18" s="11"/>
      <c r="BX18" s="11"/>
      <c r="BY18" s="11"/>
      <c r="BZ18" s="11"/>
      <c r="CA18" s="11"/>
      <c r="CB18" s="11"/>
      <c r="CC18" s="11"/>
      <c r="CD18" s="11"/>
      <c r="CE18" s="11"/>
      <c r="CF18" s="11"/>
      <c r="CG18" s="11"/>
      <c r="CH18" s="11"/>
      <c r="CI18" s="11"/>
    </row>
    <row r="19" spans="1:87" s="34" customFormat="1" x14ac:dyDescent="0.15">
      <c r="A19" s="56" t="s">
        <v>58</v>
      </c>
      <c r="B19" s="6">
        <v>2000</v>
      </c>
      <c r="C19" s="6">
        <v>5000</v>
      </c>
      <c r="D19" s="6">
        <v>7000</v>
      </c>
      <c r="E19" s="6">
        <v>2900</v>
      </c>
      <c r="F19" s="6">
        <v>2000</v>
      </c>
      <c r="G19" s="6">
        <v>250</v>
      </c>
      <c r="H19" s="6">
        <v>700</v>
      </c>
      <c r="I19" s="6">
        <v>700</v>
      </c>
      <c r="J19" s="6">
        <v>17200</v>
      </c>
      <c r="K19" s="34">
        <f t="shared" si="0"/>
        <v>37.75</v>
      </c>
      <c r="L19" s="11">
        <f t="shared" si="1"/>
        <v>41.078181185811225</v>
      </c>
      <c r="M19" s="11"/>
      <c r="N19" s="11"/>
      <c r="O19" s="11"/>
      <c r="P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T19" s="11"/>
      <c r="BU19" s="11"/>
      <c r="BV19" s="11"/>
      <c r="BW19" s="11"/>
      <c r="BX19" s="11"/>
      <c r="BY19" s="11"/>
      <c r="BZ19" s="11"/>
      <c r="CA19" s="11"/>
      <c r="CB19" s="11"/>
      <c r="CC19" s="11"/>
      <c r="CD19" s="11"/>
      <c r="CE19" s="11"/>
      <c r="CF19" s="11"/>
      <c r="CG19" s="11"/>
      <c r="CH19" s="11"/>
      <c r="CI19" s="11"/>
    </row>
    <row r="20" spans="1:87" s="34" customFormat="1" x14ac:dyDescent="0.15">
      <c r="A20" s="56" t="s">
        <v>59</v>
      </c>
      <c r="B20" s="6">
        <v>2000</v>
      </c>
      <c r="C20" s="6">
        <v>6000</v>
      </c>
      <c r="D20" s="6">
        <v>5500</v>
      </c>
      <c r="E20" s="6">
        <v>2000</v>
      </c>
      <c r="F20" s="6">
        <v>1500</v>
      </c>
      <c r="G20" s="78">
        <v>2371.361104181563</v>
      </c>
      <c r="H20" s="6">
        <v>2000</v>
      </c>
      <c r="I20" s="78">
        <v>598.78945735956108</v>
      </c>
      <c r="J20" s="78">
        <v>5680.4638514405542</v>
      </c>
      <c r="K20" s="34">
        <f t="shared" si="0"/>
        <v>27.650614412981682</v>
      </c>
      <c r="L20" s="11">
        <f t="shared" si="1"/>
        <v>41.078181185811225</v>
      </c>
      <c r="M20" s="11"/>
      <c r="N20" s="11"/>
      <c r="O20" s="11"/>
      <c r="P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T20" s="11"/>
      <c r="BU20" s="11"/>
      <c r="BV20" s="11"/>
      <c r="BW20" s="11"/>
      <c r="BX20" s="11"/>
      <c r="BY20" s="11"/>
      <c r="BZ20" s="11"/>
      <c r="CA20" s="11"/>
      <c r="CB20" s="11"/>
      <c r="CC20" s="11"/>
      <c r="CD20" s="11"/>
      <c r="CE20" s="11"/>
      <c r="CF20" s="11"/>
      <c r="CG20" s="11"/>
      <c r="CH20" s="11"/>
      <c r="CI20" s="11"/>
    </row>
    <row r="21" spans="1:87" s="34" customFormat="1" x14ac:dyDescent="0.15">
      <c r="A21" s="56" t="s">
        <v>60</v>
      </c>
      <c r="B21" s="78">
        <v>1956.5266097276842</v>
      </c>
      <c r="C21" s="78">
        <v>6114.1746516541434</v>
      </c>
      <c r="D21" s="78">
        <v>11882.259245480021</v>
      </c>
      <c r="E21" s="6">
        <v>300</v>
      </c>
      <c r="F21" s="6">
        <v>2400</v>
      </c>
      <c r="G21" s="78">
        <v>3722.9231184786022</v>
      </c>
      <c r="H21" s="78">
        <v>1034.2538940119068</v>
      </c>
      <c r="I21" s="6">
        <v>1000</v>
      </c>
      <c r="J21" s="6">
        <v>15000</v>
      </c>
      <c r="K21" s="34">
        <f t="shared" si="0"/>
        <v>43.410137519352354</v>
      </c>
      <c r="L21" s="11">
        <f t="shared" si="1"/>
        <v>41.078181185811225</v>
      </c>
      <c r="M21" s="11"/>
      <c r="N21" s="11"/>
      <c r="O21" s="11"/>
      <c r="P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T21" s="11"/>
      <c r="BU21" s="11"/>
      <c r="BV21" s="11"/>
      <c r="BW21" s="11"/>
      <c r="BX21" s="11"/>
      <c r="BY21" s="11"/>
      <c r="BZ21" s="11"/>
      <c r="CA21" s="11"/>
      <c r="CB21" s="11"/>
      <c r="CC21" s="11"/>
      <c r="CD21" s="11"/>
      <c r="CE21" s="11"/>
      <c r="CF21" s="11"/>
      <c r="CG21" s="11"/>
      <c r="CH21" s="11"/>
      <c r="CI21" s="11"/>
    </row>
    <row r="22" spans="1:87" s="34" customFormat="1" x14ac:dyDescent="0.15">
      <c r="A22" s="56" t="s">
        <v>61</v>
      </c>
      <c r="B22" s="6">
        <v>14000</v>
      </c>
      <c r="C22" s="6">
        <v>4000</v>
      </c>
      <c r="D22" s="78">
        <v>12529.732127484243</v>
      </c>
      <c r="E22" s="78">
        <v>3238.1602515026689</v>
      </c>
      <c r="F22" s="6">
        <v>3000</v>
      </c>
      <c r="G22" s="78">
        <v>3925.7878859346351</v>
      </c>
      <c r="H22" s="78">
        <v>1090.6111350750698</v>
      </c>
      <c r="I22" s="78">
        <v>991.29584008413087</v>
      </c>
      <c r="J22" s="6">
        <v>3000</v>
      </c>
      <c r="K22" s="34">
        <f t="shared" si="0"/>
        <v>45.775587240080753</v>
      </c>
      <c r="L22" s="11">
        <f t="shared" si="1"/>
        <v>41.078181185811225</v>
      </c>
      <c r="M22" s="11"/>
      <c r="N22" s="11"/>
      <c r="O22" s="11"/>
      <c r="P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T22" s="11"/>
      <c r="BU22" s="11"/>
      <c r="BV22" s="11"/>
      <c r="BW22" s="11"/>
      <c r="BX22" s="11"/>
      <c r="BY22" s="11"/>
      <c r="BZ22" s="11"/>
      <c r="CA22" s="11"/>
      <c r="CB22" s="11"/>
      <c r="CC22" s="11"/>
      <c r="CD22" s="11"/>
      <c r="CE22" s="11"/>
      <c r="CF22" s="11"/>
      <c r="CG22" s="11"/>
      <c r="CH22" s="11"/>
      <c r="CI22" s="11"/>
    </row>
    <row r="23" spans="1:87" s="34" customFormat="1" x14ac:dyDescent="0.15">
      <c r="A23" s="56" t="s">
        <v>62</v>
      </c>
      <c r="B23" s="6">
        <v>800</v>
      </c>
      <c r="C23" s="6">
        <v>1200</v>
      </c>
      <c r="D23" s="6">
        <v>1200</v>
      </c>
      <c r="E23" s="6">
        <v>700</v>
      </c>
      <c r="F23" s="6">
        <v>300</v>
      </c>
      <c r="G23" s="6">
        <v>25</v>
      </c>
      <c r="H23" s="6">
        <v>410</v>
      </c>
      <c r="I23" s="78">
        <v>104.80875449999071</v>
      </c>
      <c r="J23" s="6">
        <v>100</v>
      </c>
      <c r="K23" s="34">
        <f t="shared" si="0"/>
        <v>4.839808754499991</v>
      </c>
      <c r="L23" s="11">
        <f t="shared" si="1"/>
        <v>41.078181185811225</v>
      </c>
      <c r="M23" s="11"/>
      <c r="N23" s="11"/>
      <c r="O23" s="11"/>
      <c r="P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T23" s="11"/>
      <c r="BU23" s="11"/>
      <c r="BV23" s="11"/>
      <c r="BW23" s="11"/>
      <c r="BX23" s="11"/>
      <c r="BY23" s="11"/>
      <c r="BZ23" s="11"/>
      <c r="CA23" s="11"/>
      <c r="CB23" s="11"/>
      <c r="CC23" s="11"/>
      <c r="CD23" s="11"/>
      <c r="CE23" s="11"/>
      <c r="CF23" s="11"/>
      <c r="CG23" s="11"/>
      <c r="CH23" s="11"/>
      <c r="CI23" s="11"/>
    </row>
    <row r="24" spans="1:87" s="34" customFormat="1" x14ac:dyDescent="0.15">
      <c r="A24" s="56" t="s">
        <v>63</v>
      </c>
      <c r="B24" s="6">
        <v>200</v>
      </c>
      <c r="C24" s="6">
        <v>1200</v>
      </c>
      <c r="D24" s="6">
        <v>15000</v>
      </c>
      <c r="E24" s="6">
        <v>10000</v>
      </c>
      <c r="F24" s="6">
        <v>500</v>
      </c>
      <c r="G24" s="6">
        <v>3000</v>
      </c>
      <c r="H24" s="6">
        <v>3000</v>
      </c>
      <c r="I24" s="78">
        <v>734.87870103470891</v>
      </c>
      <c r="J24" s="6">
        <v>300</v>
      </c>
      <c r="K24" s="34">
        <f t="shared" si="0"/>
        <v>33.934878701034705</v>
      </c>
      <c r="L24" s="11">
        <f t="shared" si="1"/>
        <v>41.078181185811225</v>
      </c>
      <c r="M24" s="11"/>
      <c r="N24" s="11"/>
      <c r="O24" s="11"/>
      <c r="P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T24" s="11"/>
      <c r="BU24" s="11"/>
      <c r="BV24" s="11"/>
      <c r="BW24" s="11"/>
      <c r="BX24" s="11"/>
      <c r="BY24" s="11"/>
      <c r="BZ24" s="11"/>
      <c r="CA24" s="11"/>
      <c r="CB24" s="11"/>
      <c r="CC24" s="11"/>
      <c r="CD24" s="11"/>
      <c r="CE24" s="11"/>
      <c r="CF24" s="11"/>
      <c r="CG24" s="11"/>
      <c r="CH24" s="11"/>
      <c r="CI24" s="11"/>
    </row>
    <row r="25" spans="1:87" s="34" customFormat="1" x14ac:dyDescent="0.15">
      <c r="A25" s="56" t="s">
        <v>64</v>
      </c>
      <c r="B25" s="6">
        <v>600</v>
      </c>
      <c r="C25" s="6">
        <v>1200</v>
      </c>
      <c r="D25" s="6">
        <v>400</v>
      </c>
      <c r="E25" s="6">
        <v>500</v>
      </c>
      <c r="F25" s="78">
        <v>1155.812320024821</v>
      </c>
      <c r="G25" s="6">
        <v>2000</v>
      </c>
      <c r="H25" s="6">
        <v>650</v>
      </c>
      <c r="I25" s="78">
        <v>188.27531051158758</v>
      </c>
      <c r="J25" s="6">
        <v>2000</v>
      </c>
      <c r="K25" s="34">
        <f t="shared" si="0"/>
        <v>8.6940876305364085</v>
      </c>
      <c r="L25" s="11">
        <f t="shared" si="1"/>
        <v>41.078181185811225</v>
      </c>
      <c r="M25" s="11"/>
      <c r="N25" s="11"/>
      <c r="O25" s="11"/>
      <c r="P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T25" s="11"/>
      <c r="BU25" s="11"/>
      <c r="BV25" s="11"/>
      <c r="BW25" s="11"/>
      <c r="BX25" s="11"/>
      <c r="BY25" s="11"/>
      <c r="BZ25" s="11"/>
      <c r="CA25" s="11"/>
      <c r="CB25" s="11"/>
      <c r="CC25" s="11"/>
      <c r="CD25" s="11"/>
      <c r="CE25" s="11"/>
      <c r="CF25" s="11"/>
      <c r="CG25" s="11"/>
      <c r="CH25" s="11"/>
      <c r="CI25" s="11"/>
    </row>
    <row r="26" spans="1:87" s="34" customFormat="1" x14ac:dyDescent="0.15">
      <c r="A26" s="56" t="s">
        <v>65</v>
      </c>
      <c r="B26" s="6">
        <v>5200</v>
      </c>
      <c r="C26" s="6">
        <v>3000</v>
      </c>
      <c r="D26" s="6">
        <v>10000</v>
      </c>
      <c r="E26" s="6">
        <v>2000</v>
      </c>
      <c r="F26" s="78">
        <v>5079.2840730334656</v>
      </c>
      <c r="G26" s="6">
        <v>7200</v>
      </c>
      <c r="H26" s="6">
        <v>4600</v>
      </c>
      <c r="I26" s="78">
        <v>827.38673871068022</v>
      </c>
      <c r="J26" s="6">
        <v>300</v>
      </c>
      <c r="K26" s="34">
        <f t="shared" si="0"/>
        <v>38.206670811744146</v>
      </c>
      <c r="L26" s="11">
        <f t="shared" si="1"/>
        <v>41.078181185811225</v>
      </c>
      <c r="M26" s="11"/>
      <c r="N26" s="11"/>
      <c r="O26" s="11"/>
      <c r="P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T26" s="11"/>
      <c r="BU26" s="11"/>
      <c r="BV26" s="11"/>
      <c r="BW26" s="11"/>
      <c r="BX26" s="11"/>
      <c r="BY26" s="11"/>
      <c r="BZ26" s="11"/>
      <c r="CA26" s="11"/>
      <c r="CB26" s="11"/>
      <c r="CC26" s="11"/>
      <c r="CD26" s="11"/>
      <c r="CE26" s="11"/>
      <c r="CF26" s="11"/>
      <c r="CG26" s="11"/>
      <c r="CH26" s="11"/>
      <c r="CI26" s="11"/>
    </row>
    <row r="27" spans="1:87" s="34" customFormat="1" x14ac:dyDescent="0.15">
      <c r="A27" s="56" t="s">
        <v>66</v>
      </c>
      <c r="B27" s="6">
        <v>6000</v>
      </c>
      <c r="C27" s="6">
        <v>5350</v>
      </c>
      <c r="D27" s="6">
        <v>5680</v>
      </c>
      <c r="E27" s="6">
        <v>3500</v>
      </c>
      <c r="F27" s="6">
        <v>2850</v>
      </c>
      <c r="G27" s="6">
        <v>2700</v>
      </c>
      <c r="H27" s="6">
        <v>1975</v>
      </c>
      <c r="I27" s="78">
        <v>702.89376961903781</v>
      </c>
      <c r="J27" s="6">
        <v>3700</v>
      </c>
      <c r="K27" s="34">
        <f t="shared" si="0"/>
        <v>32.457893769619034</v>
      </c>
      <c r="L27" s="11">
        <f t="shared" si="1"/>
        <v>41.078181185811225</v>
      </c>
      <c r="M27" s="11"/>
      <c r="N27" s="11"/>
      <c r="O27" s="11"/>
      <c r="P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T27" s="11"/>
      <c r="BU27" s="11"/>
      <c r="BV27" s="11"/>
      <c r="BW27" s="11"/>
      <c r="BX27" s="11"/>
      <c r="BY27" s="11"/>
      <c r="BZ27" s="11"/>
      <c r="CA27" s="11"/>
      <c r="CB27" s="11"/>
      <c r="CC27" s="11"/>
      <c r="CD27" s="11"/>
      <c r="CE27" s="11"/>
      <c r="CF27" s="11"/>
      <c r="CG27" s="11"/>
      <c r="CH27" s="11"/>
      <c r="CI27" s="11"/>
    </row>
    <row r="28" spans="1:87" s="34" customFormat="1" x14ac:dyDescent="0.15">
      <c r="A28" s="56" t="s">
        <v>67</v>
      </c>
      <c r="B28" s="6">
        <v>3100</v>
      </c>
      <c r="C28" s="6">
        <v>7000</v>
      </c>
      <c r="D28" s="6">
        <v>8750</v>
      </c>
      <c r="E28" s="6">
        <v>500</v>
      </c>
      <c r="F28" s="6">
        <v>3000</v>
      </c>
      <c r="G28" s="78">
        <v>4540.2400157593793</v>
      </c>
      <c r="H28" s="6">
        <v>1200</v>
      </c>
      <c r="I28" s="6">
        <v>13800</v>
      </c>
      <c r="J28" s="6">
        <v>11050</v>
      </c>
      <c r="K28" s="34">
        <f t="shared" si="0"/>
        <v>52.940240015759379</v>
      </c>
      <c r="L28" s="11">
        <f t="shared" si="1"/>
        <v>41.078181185811225</v>
      </c>
      <c r="M28" s="11"/>
      <c r="N28" s="11"/>
      <c r="O28" s="11"/>
      <c r="P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T28" s="11"/>
      <c r="BU28" s="11"/>
      <c r="BV28" s="11"/>
      <c r="BW28" s="11"/>
      <c r="BX28" s="11"/>
      <c r="BY28" s="11"/>
      <c r="BZ28" s="11"/>
      <c r="CA28" s="11"/>
      <c r="CB28" s="11"/>
      <c r="CC28" s="11"/>
      <c r="CD28" s="11"/>
      <c r="CE28" s="11"/>
      <c r="CF28" s="11"/>
      <c r="CG28" s="11"/>
      <c r="CH28" s="11"/>
      <c r="CI28" s="11"/>
    </row>
    <row r="29" spans="1:87" s="34" customFormat="1" x14ac:dyDescent="0.15">
      <c r="A29" s="56" t="s">
        <v>68</v>
      </c>
      <c r="B29" s="78">
        <v>605.31406627439696</v>
      </c>
      <c r="C29" s="6">
        <v>400</v>
      </c>
      <c r="D29" s="6">
        <v>550</v>
      </c>
      <c r="E29" s="6">
        <v>100</v>
      </c>
      <c r="F29" s="6">
        <v>5575</v>
      </c>
      <c r="G29" s="6">
        <v>600</v>
      </c>
      <c r="H29" s="6">
        <v>600</v>
      </c>
      <c r="I29" s="6">
        <v>1400</v>
      </c>
      <c r="J29" s="6">
        <v>3600</v>
      </c>
      <c r="K29" s="34">
        <f t="shared" si="0"/>
        <v>13.430314066274397</v>
      </c>
      <c r="L29" s="11">
        <f t="shared" si="1"/>
        <v>41.078181185811225</v>
      </c>
      <c r="M29" s="11"/>
      <c r="N29" s="11"/>
      <c r="O29" s="11"/>
      <c r="P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T29" s="11"/>
      <c r="BU29" s="11"/>
      <c r="BV29" s="11"/>
      <c r="BW29" s="11"/>
      <c r="BX29" s="11"/>
      <c r="BY29" s="11"/>
      <c r="BZ29" s="11"/>
      <c r="CA29" s="11"/>
      <c r="CB29" s="11"/>
      <c r="CC29" s="11"/>
      <c r="CD29" s="11"/>
      <c r="CE29" s="11"/>
      <c r="CF29" s="11"/>
      <c r="CG29" s="11"/>
      <c r="CH29" s="11"/>
      <c r="CI29" s="11"/>
    </row>
    <row r="30" spans="1:87" s="34" customFormat="1" x14ac:dyDescent="0.15">
      <c r="A30" s="56" t="s">
        <v>69</v>
      </c>
      <c r="B30" s="6">
        <v>540</v>
      </c>
      <c r="C30" s="6">
        <v>900</v>
      </c>
      <c r="D30" s="6">
        <v>7600</v>
      </c>
      <c r="E30" s="6">
        <v>400</v>
      </c>
      <c r="F30" s="6">
        <v>8000</v>
      </c>
      <c r="G30" s="6">
        <v>7600</v>
      </c>
      <c r="H30" s="6">
        <v>500</v>
      </c>
      <c r="I30" s="6">
        <v>1020</v>
      </c>
      <c r="J30" s="6">
        <v>8000</v>
      </c>
      <c r="K30" s="34">
        <f t="shared" si="0"/>
        <v>34.56</v>
      </c>
      <c r="L30" s="11">
        <f t="shared" si="1"/>
        <v>41.078181185811225</v>
      </c>
      <c r="M30" s="11"/>
      <c r="N30" s="11"/>
      <c r="O30" s="11"/>
      <c r="P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T30" s="11"/>
      <c r="BU30" s="11"/>
      <c r="BV30" s="11"/>
      <c r="BW30" s="11"/>
      <c r="BX30" s="11"/>
      <c r="BY30" s="11"/>
      <c r="BZ30" s="11"/>
      <c r="CA30" s="11"/>
      <c r="CB30" s="11"/>
      <c r="CC30" s="11"/>
      <c r="CD30" s="11"/>
      <c r="CE30" s="11"/>
      <c r="CF30" s="11"/>
      <c r="CG30" s="11"/>
      <c r="CH30" s="11"/>
      <c r="CI30" s="11"/>
    </row>
    <row r="31" spans="1:87" s="34" customFormat="1" x14ac:dyDescent="0.15">
      <c r="A31" s="56" t="s">
        <v>70</v>
      </c>
      <c r="B31" s="6">
        <v>1500</v>
      </c>
      <c r="C31" s="6">
        <v>12025</v>
      </c>
      <c r="D31" s="6">
        <v>14500</v>
      </c>
      <c r="E31" s="6">
        <v>1507</v>
      </c>
      <c r="F31" s="6">
        <v>4520</v>
      </c>
      <c r="G31" s="6">
        <v>3000</v>
      </c>
      <c r="H31" s="6">
        <v>3500</v>
      </c>
      <c r="I31" s="6">
        <v>3100</v>
      </c>
      <c r="J31" s="6">
        <v>5000</v>
      </c>
      <c r="K31" s="34">
        <f t="shared" si="0"/>
        <v>48.652000000000001</v>
      </c>
      <c r="L31" s="11">
        <f t="shared" si="1"/>
        <v>41.078181185811225</v>
      </c>
      <c r="M31" s="11"/>
      <c r="N31" s="11"/>
      <c r="O31" s="11"/>
      <c r="P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T31" s="11"/>
      <c r="BU31" s="11"/>
      <c r="BV31" s="11"/>
      <c r="BW31" s="11"/>
      <c r="BX31" s="11"/>
      <c r="BY31" s="11"/>
      <c r="BZ31" s="11"/>
      <c r="CA31" s="11"/>
      <c r="CB31" s="11"/>
      <c r="CC31" s="11"/>
      <c r="CD31" s="11"/>
      <c r="CE31" s="11"/>
      <c r="CF31" s="11"/>
      <c r="CG31" s="11"/>
      <c r="CH31" s="11"/>
      <c r="CI31" s="11"/>
    </row>
    <row r="32" spans="1:87" s="34" customFormat="1" x14ac:dyDescent="0.15">
      <c r="A32" s="56" t="s">
        <v>71</v>
      </c>
      <c r="B32" s="6">
        <v>7700</v>
      </c>
      <c r="C32" s="6">
        <v>5300</v>
      </c>
      <c r="D32" s="6">
        <v>13500</v>
      </c>
      <c r="E32" s="6">
        <v>200</v>
      </c>
      <c r="F32" s="6">
        <v>5600</v>
      </c>
      <c r="G32" s="6">
        <v>2800</v>
      </c>
      <c r="H32" s="6">
        <v>1400</v>
      </c>
      <c r="I32" s="6">
        <v>750</v>
      </c>
      <c r="J32" s="6">
        <v>8500</v>
      </c>
      <c r="K32" s="34">
        <f t="shared" si="0"/>
        <v>45.75</v>
      </c>
      <c r="L32" s="11">
        <f t="shared" si="1"/>
        <v>41.078181185811225</v>
      </c>
      <c r="M32" s="11"/>
      <c r="N32" s="11"/>
      <c r="O32" s="11"/>
      <c r="P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T32" s="11"/>
      <c r="BU32" s="11"/>
      <c r="BV32" s="11"/>
      <c r="BW32" s="11"/>
      <c r="BX32" s="11"/>
      <c r="BY32" s="11"/>
      <c r="BZ32" s="11"/>
      <c r="CA32" s="11"/>
      <c r="CB32" s="11"/>
      <c r="CC32" s="11"/>
      <c r="CD32" s="11"/>
      <c r="CE32" s="11"/>
      <c r="CF32" s="11"/>
      <c r="CG32" s="11"/>
      <c r="CH32" s="11"/>
      <c r="CI32" s="11"/>
    </row>
    <row r="33" spans="1:87" s="34" customFormat="1" x14ac:dyDescent="0.15">
      <c r="A33" s="56" t="s">
        <v>72</v>
      </c>
      <c r="B33" s="6">
        <v>1200</v>
      </c>
      <c r="C33" s="6">
        <v>6500</v>
      </c>
      <c r="D33" s="6">
        <v>5300</v>
      </c>
      <c r="E33" s="78">
        <v>5757.0268000877804</v>
      </c>
      <c r="F33" s="6">
        <v>10326</v>
      </c>
      <c r="G33" s="6">
        <v>2450</v>
      </c>
      <c r="H33" s="6">
        <v>250</v>
      </c>
      <c r="I33" s="6">
        <v>4600</v>
      </c>
      <c r="J33" s="6">
        <v>45000</v>
      </c>
      <c r="K33" s="34">
        <f t="shared" si="0"/>
        <v>81.383026800087791</v>
      </c>
      <c r="L33" s="11">
        <f t="shared" si="1"/>
        <v>41.078181185811225</v>
      </c>
      <c r="M33" s="11"/>
      <c r="N33" s="11"/>
      <c r="O33" s="11"/>
      <c r="P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T33" s="11"/>
      <c r="BU33" s="11"/>
      <c r="BV33" s="11"/>
      <c r="BW33" s="11"/>
      <c r="BX33" s="11"/>
      <c r="BY33" s="11"/>
      <c r="BZ33" s="11"/>
      <c r="CA33" s="11"/>
      <c r="CB33" s="11"/>
      <c r="CC33" s="11"/>
      <c r="CD33" s="11"/>
      <c r="CE33" s="11"/>
      <c r="CF33" s="11"/>
      <c r="CG33" s="11"/>
      <c r="CH33" s="11"/>
      <c r="CI33" s="11"/>
    </row>
    <row r="34" spans="1:87" s="34" customFormat="1" x14ac:dyDescent="0.15">
      <c r="A34" s="42" t="s">
        <v>73</v>
      </c>
      <c r="B34" s="6">
        <v>2900</v>
      </c>
      <c r="C34" s="6">
        <v>4580</v>
      </c>
      <c r="D34" s="6">
        <v>10000</v>
      </c>
      <c r="E34" s="6">
        <v>9200</v>
      </c>
      <c r="F34" s="6">
        <v>8200</v>
      </c>
      <c r="G34" s="6">
        <v>7000</v>
      </c>
      <c r="H34" s="6">
        <v>1500</v>
      </c>
      <c r="I34" s="6">
        <v>1200</v>
      </c>
      <c r="J34" s="6">
        <v>13100</v>
      </c>
      <c r="K34" s="34">
        <f t="shared" si="0"/>
        <v>57.68</v>
      </c>
      <c r="L34" s="11">
        <f t="shared" si="1"/>
        <v>41.078181185811225</v>
      </c>
      <c r="M34" s="11"/>
      <c r="N34" s="11"/>
      <c r="O34" s="11"/>
      <c r="P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V34" s="11"/>
      <c r="AW34" s="11"/>
      <c r="AX34" s="11"/>
      <c r="AY34" s="11"/>
      <c r="AZ34" s="11"/>
      <c r="BA34" s="11"/>
      <c r="BB34" s="11"/>
      <c r="BC34" s="11"/>
      <c r="BD34" s="11"/>
      <c r="BE34" s="11"/>
      <c r="BF34" s="11"/>
      <c r="BG34" s="11"/>
      <c r="BH34" s="11"/>
      <c r="BI34" s="11"/>
      <c r="BJ34" s="11"/>
      <c r="BK34" s="11"/>
      <c r="BL34" s="11"/>
      <c r="BM34" s="11"/>
      <c r="BN34" s="11"/>
      <c r="BO34" s="11"/>
      <c r="BP34" s="11"/>
      <c r="BQ34" s="11"/>
      <c r="BR34" s="11"/>
      <c r="BT34" s="11"/>
      <c r="BU34" s="11"/>
      <c r="BV34" s="11"/>
      <c r="BW34" s="11"/>
      <c r="BX34" s="11"/>
      <c r="BY34" s="11"/>
      <c r="BZ34" s="11"/>
      <c r="CA34" s="11"/>
      <c r="CB34" s="11"/>
      <c r="CC34" s="11"/>
      <c r="CD34" s="11"/>
      <c r="CE34" s="11"/>
      <c r="CF34" s="11"/>
      <c r="CG34" s="11"/>
      <c r="CH34" s="11"/>
      <c r="CI34" s="11"/>
    </row>
    <row r="35" spans="1:87" s="34" customFormat="1" x14ac:dyDescent="0.15">
      <c r="A35" s="42" t="s">
        <v>74</v>
      </c>
      <c r="B35" s="6">
        <v>350</v>
      </c>
      <c r="C35" s="6">
        <v>1000</v>
      </c>
      <c r="D35" s="6">
        <v>3500</v>
      </c>
      <c r="E35" s="6">
        <v>400</v>
      </c>
      <c r="F35" s="6">
        <v>800</v>
      </c>
      <c r="G35" s="6">
        <v>600</v>
      </c>
      <c r="H35" s="6">
        <v>350</v>
      </c>
      <c r="I35" s="15">
        <v>446.19984795001329</v>
      </c>
      <c r="J35" s="6">
        <v>34000</v>
      </c>
      <c r="K35" s="34">
        <f t="shared" si="0"/>
        <v>41.446199847950012</v>
      </c>
      <c r="L35" s="11">
        <f t="shared" si="1"/>
        <v>41.078181185811225</v>
      </c>
      <c r="M35" s="11"/>
      <c r="N35" s="11"/>
      <c r="O35" s="11"/>
      <c r="P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T35" s="11"/>
      <c r="BU35" s="11"/>
      <c r="BV35" s="11"/>
      <c r="BW35" s="11"/>
      <c r="BX35" s="11"/>
      <c r="BY35" s="11"/>
      <c r="BZ35" s="11"/>
      <c r="CA35" s="11"/>
      <c r="CB35" s="11"/>
      <c r="CC35" s="11"/>
      <c r="CD35" s="11"/>
      <c r="CE35" s="11"/>
      <c r="CF35" s="11"/>
      <c r="CG35" s="11"/>
      <c r="CH35" s="11"/>
      <c r="CI35" s="11"/>
    </row>
    <row r="36" spans="1:87" x14ac:dyDescent="0.15">
      <c r="A36" s="38" t="s">
        <v>4</v>
      </c>
      <c r="B36" s="6">
        <v>550</v>
      </c>
      <c r="C36" s="21">
        <v>550</v>
      </c>
      <c r="D36" s="21">
        <v>3000</v>
      </c>
      <c r="E36" s="21">
        <v>300</v>
      </c>
      <c r="F36" s="6">
        <v>11000</v>
      </c>
      <c r="G36" s="6">
        <v>500</v>
      </c>
      <c r="H36" s="6">
        <v>200</v>
      </c>
      <c r="I36" s="6">
        <v>280</v>
      </c>
      <c r="J36" s="6">
        <v>5300</v>
      </c>
      <c r="K36" s="34">
        <f t="shared" si="0"/>
        <v>21.68</v>
      </c>
      <c r="L36" s="11">
        <f t="shared" si="1"/>
        <v>41.078181185811225</v>
      </c>
      <c r="CH36" s="34"/>
    </row>
    <row r="37" spans="1:87" x14ac:dyDescent="0.15">
      <c r="A37" s="38" t="s">
        <v>5</v>
      </c>
      <c r="B37" s="6">
        <v>3600</v>
      </c>
      <c r="C37" s="21">
        <v>18500</v>
      </c>
      <c r="D37" s="21">
        <v>800</v>
      </c>
      <c r="E37" s="21">
        <v>500</v>
      </c>
      <c r="F37" s="6">
        <v>3500</v>
      </c>
      <c r="G37" s="15">
        <v>3554.4208428200527</v>
      </c>
      <c r="H37" s="18">
        <v>1200</v>
      </c>
      <c r="I37" s="15">
        <v>445.36297775750216</v>
      </c>
      <c r="J37" s="6">
        <v>14100</v>
      </c>
      <c r="K37" s="34">
        <f t="shared" si="0"/>
        <v>46.199783820577551</v>
      </c>
      <c r="L37" s="11">
        <f t="shared" si="1"/>
        <v>41.078181185811225</v>
      </c>
      <c r="CH37" s="11"/>
    </row>
    <row r="38" spans="1:87" x14ac:dyDescent="0.15">
      <c r="A38" s="38" t="s">
        <v>6</v>
      </c>
      <c r="B38" s="6">
        <v>800</v>
      </c>
      <c r="C38" s="21">
        <v>9250</v>
      </c>
      <c r="D38" s="21">
        <v>16500</v>
      </c>
      <c r="E38" s="21">
        <v>300</v>
      </c>
      <c r="F38" s="6">
        <v>11000</v>
      </c>
      <c r="G38" s="6">
        <v>6000</v>
      </c>
      <c r="H38" s="6">
        <v>6000</v>
      </c>
      <c r="I38" s="6">
        <v>1080</v>
      </c>
      <c r="J38" s="6">
        <v>16400</v>
      </c>
      <c r="K38" s="34">
        <f t="shared" si="0"/>
        <v>67.33</v>
      </c>
      <c r="L38" s="11">
        <f t="shared" si="1"/>
        <v>41.078181185811225</v>
      </c>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c r="BH38" s="32"/>
      <c r="BI38" s="32"/>
      <c r="BJ38" s="32"/>
      <c r="BK38" s="32"/>
      <c r="BL38" s="32"/>
      <c r="BM38" s="32"/>
      <c r="BN38" s="32"/>
      <c r="BO38" s="32"/>
      <c r="BP38" s="32"/>
      <c r="BQ38" s="32"/>
      <c r="BR38" s="32"/>
      <c r="BS38" s="32"/>
      <c r="BT38" s="32"/>
      <c r="BU38" s="32"/>
      <c r="BV38" s="32"/>
      <c r="BW38" s="32"/>
      <c r="BX38" s="32"/>
      <c r="BY38" s="32"/>
      <c r="BZ38" s="32"/>
      <c r="CA38" s="32"/>
      <c r="CB38" s="32"/>
      <c r="CC38" s="32"/>
      <c r="CD38" s="32"/>
      <c r="CE38" s="32"/>
      <c r="CF38" s="32"/>
      <c r="CG38" s="32"/>
      <c r="CH38" s="34"/>
    </row>
    <row r="39" spans="1:87" x14ac:dyDescent="0.15">
      <c r="A39" s="38" t="s">
        <v>7</v>
      </c>
      <c r="B39" s="6">
        <v>1400</v>
      </c>
      <c r="C39" s="21">
        <v>5000</v>
      </c>
      <c r="D39" s="21">
        <v>30000</v>
      </c>
      <c r="E39" s="21">
        <v>1200</v>
      </c>
      <c r="F39" s="6">
        <v>7500</v>
      </c>
      <c r="G39" s="6">
        <v>5000</v>
      </c>
      <c r="H39" s="6">
        <v>872</v>
      </c>
      <c r="I39" s="6">
        <v>590</v>
      </c>
      <c r="J39" s="6">
        <v>20000</v>
      </c>
      <c r="K39" s="34">
        <f t="shared" si="0"/>
        <v>71.561999999999998</v>
      </c>
      <c r="L39" s="11">
        <f t="shared" si="1"/>
        <v>41.078181185811225</v>
      </c>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c r="BE39" s="32"/>
      <c r="BF39" s="32"/>
      <c r="BG39" s="32"/>
      <c r="BH39" s="32"/>
      <c r="BI39" s="32"/>
      <c r="BJ39" s="32"/>
      <c r="BK39" s="32"/>
      <c r="BL39" s="32"/>
      <c r="BM39" s="32"/>
      <c r="BN39" s="32"/>
      <c r="BO39" s="32"/>
      <c r="BP39" s="32"/>
      <c r="BQ39" s="32"/>
      <c r="BR39" s="32"/>
      <c r="BS39" s="32"/>
      <c r="BT39" s="32"/>
      <c r="BU39" s="32"/>
      <c r="BV39" s="32"/>
      <c r="BW39" s="32"/>
      <c r="BX39" s="32"/>
      <c r="BY39" s="32"/>
      <c r="BZ39" s="32"/>
      <c r="CA39" s="32"/>
      <c r="CB39" s="32"/>
      <c r="CC39" s="32"/>
      <c r="CD39" s="32"/>
      <c r="CE39" s="32"/>
      <c r="CF39" s="32"/>
      <c r="CG39" s="32"/>
      <c r="CH39" s="34"/>
    </row>
    <row r="40" spans="1:87" x14ac:dyDescent="0.15">
      <c r="A40" s="38" t="s">
        <v>8</v>
      </c>
      <c r="B40" s="6">
        <v>430</v>
      </c>
      <c r="C40" s="21">
        <v>10000</v>
      </c>
      <c r="D40" s="21">
        <v>46000</v>
      </c>
      <c r="E40" s="21">
        <v>1000</v>
      </c>
      <c r="F40" s="6">
        <v>600</v>
      </c>
      <c r="G40" s="6">
        <v>3300</v>
      </c>
      <c r="H40" s="6">
        <v>5000</v>
      </c>
      <c r="I40" s="15">
        <v>764.88924930798498</v>
      </c>
      <c r="J40" s="6">
        <v>1200</v>
      </c>
      <c r="K40" s="34">
        <f t="shared" si="0"/>
        <v>68.294889249307985</v>
      </c>
      <c r="L40" s="11">
        <f t="shared" si="1"/>
        <v>41.078181185811225</v>
      </c>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c r="BE40" s="32"/>
      <c r="BF40" s="32"/>
      <c r="BG40" s="32"/>
      <c r="BH40" s="32"/>
      <c r="BI40" s="32"/>
      <c r="BJ40" s="32"/>
      <c r="BK40" s="32"/>
      <c r="BL40" s="32"/>
      <c r="BM40" s="32"/>
      <c r="BN40" s="32"/>
      <c r="BO40" s="32"/>
      <c r="BP40" s="32"/>
      <c r="BQ40" s="32"/>
      <c r="BR40" s="32"/>
      <c r="BS40" s="32"/>
      <c r="BT40" s="32"/>
      <c r="BU40" s="32"/>
      <c r="BV40" s="32"/>
      <c r="BW40" s="32"/>
      <c r="BX40" s="32"/>
      <c r="BY40" s="32"/>
      <c r="BZ40" s="32"/>
      <c r="CA40" s="32"/>
      <c r="CB40" s="32"/>
      <c r="CC40" s="32"/>
      <c r="CD40" s="32"/>
      <c r="CE40" s="32"/>
      <c r="CF40" s="32"/>
      <c r="CG40" s="32"/>
      <c r="CH40" s="34"/>
    </row>
    <row r="41" spans="1:87" x14ac:dyDescent="0.15">
      <c r="A41" s="38" t="s">
        <v>9</v>
      </c>
      <c r="B41" s="6">
        <v>1500</v>
      </c>
      <c r="C41" s="21">
        <v>12800</v>
      </c>
      <c r="D41" s="21">
        <v>10100</v>
      </c>
      <c r="E41" s="21">
        <v>1000</v>
      </c>
      <c r="F41" s="6">
        <v>6122</v>
      </c>
      <c r="G41" s="15">
        <v>5889.701448376527</v>
      </c>
      <c r="H41" s="18">
        <v>200</v>
      </c>
      <c r="I41" s="6">
        <v>1300</v>
      </c>
      <c r="J41" s="6">
        <v>9300</v>
      </c>
      <c r="K41" s="34">
        <f t="shared" si="0"/>
        <v>48.211701448376523</v>
      </c>
      <c r="L41" s="11">
        <f t="shared" si="1"/>
        <v>41.078181185811225</v>
      </c>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32"/>
      <c r="BG41" s="32"/>
      <c r="BH41" s="32"/>
      <c r="BI41" s="32"/>
      <c r="BJ41" s="32"/>
      <c r="BK41" s="32"/>
      <c r="BL41" s="32"/>
      <c r="BM41" s="32"/>
      <c r="BN41" s="32"/>
      <c r="BO41" s="32"/>
      <c r="BP41" s="32"/>
      <c r="BQ41" s="32"/>
      <c r="BR41" s="32"/>
      <c r="BS41" s="32"/>
      <c r="BT41" s="32"/>
      <c r="BU41" s="32"/>
      <c r="BV41" s="32"/>
      <c r="BW41" s="32"/>
      <c r="BX41" s="32"/>
      <c r="BY41" s="32"/>
      <c r="BZ41" s="32"/>
      <c r="CA41" s="32"/>
      <c r="CB41" s="32"/>
      <c r="CC41" s="32"/>
      <c r="CD41" s="32"/>
      <c r="CE41" s="32"/>
      <c r="CF41" s="32"/>
      <c r="CG41" s="32"/>
      <c r="CH41" s="34"/>
    </row>
    <row r="42" spans="1:87" x14ac:dyDescent="0.15">
      <c r="A42" s="38" t="s">
        <v>10</v>
      </c>
      <c r="B42" s="6">
        <v>1400</v>
      </c>
      <c r="C42" s="21">
        <v>20000</v>
      </c>
      <c r="D42" s="21">
        <v>47000</v>
      </c>
      <c r="E42" s="21">
        <v>17500</v>
      </c>
      <c r="F42" s="6">
        <v>44000</v>
      </c>
      <c r="G42" s="6">
        <v>10000</v>
      </c>
      <c r="H42" s="6">
        <v>1000</v>
      </c>
      <c r="I42" s="6">
        <v>490</v>
      </c>
      <c r="J42" s="6">
        <v>12520</v>
      </c>
      <c r="K42" s="34">
        <f t="shared" si="0"/>
        <v>153.91</v>
      </c>
      <c r="L42" s="11">
        <f t="shared" si="1"/>
        <v>41.078181185811225</v>
      </c>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c r="BR42" s="32"/>
      <c r="BS42" s="32"/>
      <c r="BT42" s="32"/>
      <c r="BU42" s="32"/>
      <c r="BV42" s="32"/>
      <c r="BW42" s="32"/>
      <c r="BX42" s="32"/>
      <c r="BY42" s="32"/>
      <c r="BZ42" s="32"/>
      <c r="CA42" s="32"/>
      <c r="CB42" s="32"/>
      <c r="CC42" s="32"/>
      <c r="CD42" s="32"/>
      <c r="CE42" s="32"/>
      <c r="CF42" s="32"/>
      <c r="CG42" s="32"/>
      <c r="CH42" s="34"/>
    </row>
    <row r="43" spans="1:87" x14ac:dyDescent="0.15">
      <c r="A43" s="38" t="s">
        <v>11</v>
      </c>
      <c r="B43" s="6">
        <v>500</v>
      </c>
      <c r="C43" s="21">
        <v>12100</v>
      </c>
      <c r="D43" s="21">
        <v>11000</v>
      </c>
      <c r="E43" s="45">
        <v>5128.8439530204987</v>
      </c>
      <c r="F43" s="6">
        <v>10000</v>
      </c>
      <c r="G43" s="6">
        <v>300</v>
      </c>
      <c r="H43" s="15">
        <v>1116.756009050732</v>
      </c>
      <c r="I43" s="6">
        <v>4000</v>
      </c>
      <c r="J43" s="6">
        <v>24000</v>
      </c>
      <c r="K43" s="34">
        <f t="shared" si="0"/>
        <v>68.14559996207123</v>
      </c>
      <c r="L43" s="11">
        <f t="shared" si="1"/>
        <v>41.078181185811225</v>
      </c>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c r="BP43" s="32"/>
      <c r="BQ43" s="32"/>
      <c r="BR43" s="32"/>
      <c r="BS43" s="32"/>
      <c r="BT43" s="32"/>
      <c r="BU43" s="32"/>
      <c r="BV43" s="32"/>
      <c r="BW43" s="32"/>
      <c r="BX43" s="32"/>
      <c r="BY43" s="32"/>
      <c r="BZ43" s="32"/>
      <c r="CA43" s="32"/>
      <c r="CB43" s="32"/>
      <c r="CC43" s="32"/>
      <c r="CD43" s="32"/>
      <c r="CE43" s="32"/>
      <c r="CF43" s="32"/>
      <c r="CG43" s="32"/>
      <c r="CH43" s="34"/>
    </row>
    <row r="44" spans="1:87" x14ac:dyDescent="0.15">
      <c r="A44" s="38" t="s">
        <v>12</v>
      </c>
      <c r="B44" s="6">
        <v>650</v>
      </c>
      <c r="C44" s="21">
        <v>4400</v>
      </c>
      <c r="D44" s="21">
        <v>30000</v>
      </c>
      <c r="E44" s="45">
        <v>3436.3566591552685</v>
      </c>
      <c r="F44" s="6">
        <v>3942</v>
      </c>
      <c r="G44" s="6">
        <v>800</v>
      </c>
      <c r="H44" s="15">
        <v>748.23332187414553</v>
      </c>
      <c r="I44" s="6">
        <v>530</v>
      </c>
      <c r="J44" s="6">
        <v>2800</v>
      </c>
      <c r="K44" s="34">
        <f t="shared" si="0"/>
        <v>47.306589981029411</v>
      </c>
      <c r="L44" s="11">
        <f t="shared" si="1"/>
        <v>41.078181185811225</v>
      </c>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c r="BG44" s="32"/>
      <c r="BH44" s="32"/>
      <c r="BI44" s="32"/>
      <c r="BJ44" s="32"/>
      <c r="BK44" s="32"/>
      <c r="BL44" s="32"/>
      <c r="BM44" s="32"/>
      <c r="BN44" s="32"/>
      <c r="BO44" s="32"/>
      <c r="BP44" s="32"/>
      <c r="BQ44" s="32"/>
      <c r="BR44" s="32"/>
      <c r="BS44" s="32"/>
      <c r="BT44" s="32"/>
      <c r="BU44" s="32"/>
      <c r="BV44" s="32"/>
      <c r="BW44" s="32"/>
      <c r="BX44" s="32"/>
      <c r="BY44" s="32"/>
      <c r="BZ44" s="32"/>
      <c r="CA44" s="32"/>
      <c r="CB44" s="32"/>
      <c r="CC44" s="32"/>
      <c r="CD44" s="32"/>
      <c r="CE44" s="32"/>
      <c r="CF44" s="32"/>
      <c r="CG44" s="32"/>
      <c r="CH44" s="34"/>
    </row>
    <row r="45" spans="1:87" x14ac:dyDescent="0.15">
      <c r="A45" s="38" t="s">
        <v>13</v>
      </c>
      <c r="B45" s="6">
        <v>150</v>
      </c>
      <c r="C45" s="21">
        <v>5500</v>
      </c>
      <c r="D45" s="21">
        <v>11000</v>
      </c>
      <c r="E45" s="45">
        <v>4241.9413903198274</v>
      </c>
      <c r="F45" s="6">
        <v>12282</v>
      </c>
      <c r="G45" s="6">
        <v>300</v>
      </c>
      <c r="H45" s="15">
        <v>923.6415810356541</v>
      </c>
      <c r="I45" s="6">
        <v>700</v>
      </c>
      <c r="J45" s="6">
        <v>29000</v>
      </c>
      <c r="K45" s="34">
        <f t="shared" si="0"/>
        <v>64.097582971355479</v>
      </c>
      <c r="L45" s="11">
        <f t="shared" si="1"/>
        <v>41.078181185811225</v>
      </c>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c r="BE45" s="32"/>
      <c r="BF45" s="32"/>
      <c r="BG45" s="32"/>
      <c r="BH45" s="32"/>
      <c r="BI45" s="32"/>
      <c r="BJ45" s="32"/>
      <c r="BK45" s="32"/>
      <c r="BL45" s="32"/>
      <c r="BM45" s="32"/>
      <c r="BN45" s="32"/>
      <c r="BO45" s="32"/>
      <c r="BP45" s="32"/>
      <c r="BQ45" s="32"/>
      <c r="BR45" s="32"/>
      <c r="BS45" s="32"/>
      <c r="BT45" s="32"/>
      <c r="BU45" s="32"/>
      <c r="BV45" s="32"/>
      <c r="BW45" s="32"/>
      <c r="BX45" s="32"/>
      <c r="BY45" s="32"/>
      <c r="BZ45" s="32"/>
      <c r="CA45" s="32"/>
      <c r="CB45" s="32"/>
      <c r="CC45" s="32"/>
      <c r="CD45" s="32"/>
      <c r="CE45" s="32"/>
      <c r="CF45" s="32"/>
      <c r="CG45" s="32"/>
      <c r="CH45" s="11"/>
    </row>
    <row r="46" spans="1:87" x14ac:dyDescent="0.15">
      <c r="A46" s="38" t="s">
        <v>14</v>
      </c>
      <c r="B46" s="6">
        <v>500</v>
      </c>
      <c r="C46" s="21">
        <v>2600</v>
      </c>
      <c r="D46" s="21">
        <v>20000</v>
      </c>
      <c r="E46" s="21">
        <v>6000</v>
      </c>
      <c r="F46" s="6">
        <v>13000</v>
      </c>
      <c r="G46" s="6">
        <v>9200</v>
      </c>
      <c r="H46" s="15">
        <v>1082.9163221136848</v>
      </c>
      <c r="I46" s="6">
        <v>150</v>
      </c>
      <c r="J46" s="6">
        <v>15500</v>
      </c>
      <c r="K46" s="34">
        <f t="shared" si="0"/>
        <v>68.032916322113678</v>
      </c>
      <c r="L46" s="11">
        <f t="shared" si="1"/>
        <v>41.078181185811225</v>
      </c>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c r="BE46" s="32"/>
      <c r="BF46" s="32"/>
      <c r="BG46" s="32"/>
      <c r="BH46" s="32"/>
      <c r="BI46" s="32"/>
      <c r="BJ46" s="32"/>
      <c r="BK46" s="32"/>
      <c r="BL46" s="32"/>
      <c r="BM46" s="32"/>
      <c r="BN46" s="32"/>
      <c r="BO46" s="32"/>
      <c r="BP46" s="32"/>
      <c r="BQ46" s="32"/>
      <c r="BR46" s="32"/>
      <c r="BS46" s="32"/>
      <c r="BT46" s="32"/>
      <c r="BU46" s="32"/>
      <c r="BV46" s="32"/>
      <c r="BW46" s="32"/>
      <c r="BX46" s="32"/>
      <c r="BY46" s="32"/>
      <c r="BZ46" s="32"/>
      <c r="CA46" s="32"/>
      <c r="CB46" s="32"/>
      <c r="CC46" s="32"/>
      <c r="CD46" s="32"/>
      <c r="CE46" s="32"/>
      <c r="CF46" s="32"/>
      <c r="CG46" s="32"/>
      <c r="CH46" s="34"/>
    </row>
    <row r="47" spans="1:87" x14ac:dyDescent="0.15">
      <c r="A47" s="38" t="s">
        <v>15</v>
      </c>
      <c r="B47" s="15">
        <v>3287.0430408186112</v>
      </c>
      <c r="C47" s="21">
        <v>22800</v>
      </c>
      <c r="D47" s="21">
        <v>28000</v>
      </c>
      <c r="E47" s="21">
        <v>3500</v>
      </c>
      <c r="F47" s="6">
        <v>5500</v>
      </c>
      <c r="G47" s="6">
        <v>7000</v>
      </c>
      <c r="H47" s="6">
        <v>1000</v>
      </c>
      <c r="I47" s="6">
        <v>800</v>
      </c>
      <c r="J47" s="6">
        <v>32000</v>
      </c>
      <c r="K47" s="34">
        <f t="shared" si="0"/>
        <v>103.88704304081861</v>
      </c>
      <c r="L47" s="11">
        <f t="shared" si="1"/>
        <v>41.078181185811225</v>
      </c>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c r="BE47" s="32"/>
      <c r="BF47" s="32"/>
      <c r="BG47" s="32"/>
      <c r="BH47" s="32"/>
      <c r="BI47" s="32"/>
      <c r="BJ47" s="32"/>
      <c r="BK47" s="32"/>
      <c r="BL47" s="32"/>
      <c r="BM47" s="32"/>
      <c r="BN47" s="32"/>
      <c r="BO47" s="32"/>
      <c r="BP47" s="32"/>
      <c r="BQ47" s="32"/>
      <c r="BR47" s="32"/>
      <c r="BS47" s="32"/>
      <c r="BT47" s="32"/>
      <c r="BU47" s="32"/>
      <c r="BV47" s="32"/>
      <c r="BW47" s="32"/>
      <c r="BX47" s="32"/>
      <c r="BY47" s="32"/>
      <c r="BZ47" s="32"/>
      <c r="CA47" s="32"/>
      <c r="CB47" s="32"/>
      <c r="CC47" s="32"/>
      <c r="CD47" s="32"/>
      <c r="CE47" s="32"/>
      <c r="CF47" s="32"/>
      <c r="CG47" s="32"/>
      <c r="CH47" s="34"/>
    </row>
    <row r="48" spans="1:87" x14ac:dyDescent="0.15">
      <c r="A48" s="38" t="s">
        <v>16</v>
      </c>
      <c r="B48" s="6">
        <v>1500</v>
      </c>
      <c r="C48" s="21">
        <v>7500</v>
      </c>
      <c r="D48" s="21">
        <v>40100</v>
      </c>
      <c r="E48" s="21">
        <v>2500</v>
      </c>
      <c r="F48" s="6">
        <v>3200</v>
      </c>
      <c r="G48" s="6">
        <v>15000</v>
      </c>
      <c r="H48" s="6">
        <v>800</v>
      </c>
      <c r="I48" s="15">
        <v>861.07116720557428</v>
      </c>
      <c r="J48" s="6">
        <v>4500</v>
      </c>
      <c r="K48" s="34">
        <f t="shared" si="0"/>
        <v>75.961071167205574</v>
      </c>
      <c r="L48" s="11">
        <f t="shared" si="1"/>
        <v>41.078181185811225</v>
      </c>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c r="BE48" s="32"/>
      <c r="BF48" s="32"/>
      <c r="BG48" s="32"/>
      <c r="BH48" s="32"/>
      <c r="BI48" s="32"/>
      <c r="BJ48" s="32"/>
      <c r="BK48" s="32"/>
      <c r="BL48" s="32"/>
      <c r="BM48" s="32"/>
      <c r="BN48" s="32"/>
      <c r="BO48" s="32"/>
      <c r="BP48" s="32"/>
      <c r="BQ48" s="32"/>
      <c r="BR48" s="32"/>
      <c r="BS48" s="32"/>
      <c r="BT48" s="32"/>
      <c r="BU48" s="32"/>
      <c r="BV48" s="32"/>
      <c r="BW48" s="32"/>
      <c r="BX48" s="32"/>
      <c r="BY48" s="32"/>
      <c r="BZ48" s="32"/>
      <c r="CA48" s="32"/>
      <c r="CB48" s="32"/>
      <c r="CC48" s="32"/>
      <c r="CD48" s="32"/>
      <c r="CE48" s="32"/>
      <c r="CF48" s="32"/>
      <c r="CG48" s="32"/>
      <c r="CH48" s="34"/>
    </row>
    <row r="49" spans="1:87" x14ac:dyDescent="0.15">
      <c r="A49" s="38" t="s">
        <v>17</v>
      </c>
      <c r="B49" s="6">
        <v>5000</v>
      </c>
      <c r="C49" s="21">
        <v>5000</v>
      </c>
      <c r="D49" s="21">
        <v>20000</v>
      </c>
      <c r="E49" s="21">
        <v>950</v>
      </c>
      <c r="F49" s="6">
        <v>25000</v>
      </c>
      <c r="G49" s="6">
        <v>8000</v>
      </c>
      <c r="H49" s="15">
        <v>1043.0417057775023</v>
      </c>
      <c r="I49" s="6">
        <v>900</v>
      </c>
      <c r="J49" s="6">
        <v>10000</v>
      </c>
      <c r="K49" s="34">
        <f t="shared" si="0"/>
        <v>75.893041705777506</v>
      </c>
      <c r="L49" s="11">
        <f t="shared" si="1"/>
        <v>41.078181185811225</v>
      </c>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c r="BG49" s="32"/>
      <c r="BH49" s="32"/>
      <c r="BI49" s="32"/>
      <c r="BJ49" s="32"/>
      <c r="BK49" s="32"/>
      <c r="BL49" s="32"/>
      <c r="BM49" s="32"/>
      <c r="BN49" s="32"/>
      <c r="BO49" s="32"/>
      <c r="BP49" s="32"/>
      <c r="BQ49" s="32"/>
      <c r="BR49" s="32"/>
      <c r="BS49" s="32"/>
      <c r="BT49" s="32"/>
      <c r="BU49" s="32"/>
      <c r="BV49" s="32"/>
      <c r="BW49" s="32"/>
      <c r="BX49" s="32"/>
      <c r="BY49" s="32"/>
      <c r="BZ49" s="32"/>
      <c r="CA49" s="32"/>
      <c r="CB49" s="32"/>
      <c r="CC49" s="32"/>
      <c r="CD49" s="32"/>
      <c r="CE49" s="32"/>
      <c r="CF49" s="32"/>
      <c r="CG49" s="32"/>
      <c r="CH49" s="39"/>
    </row>
    <row r="50" spans="1:87" x14ac:dyDescent="0.15">
      <c r="A50" s="38" t="s">
        <v>18</v>
      </c>
      <c r="B50" s="6">
        <v>2700</v>
      </c>
      <c r="C50" s="21">
        <v>5200</v>
      </c>
      <c r="D50" s="21">
        <v>90000</v>
      </c>
      <c r="E50" s="21">
        <v>4000</v>
      </c>
      <c r="F50" s="6">
        <v>30000</v>
      </c>
      <c r="G50" s="6">
        <v>12000</v>
      </c>
      <c r="H50" s="6">
        <v>300</v>
      </c>
      <c r="I50" s="6">
        <v>1600</v>
      </c>
      <c r="J50" s="6">
        <v>29000</v>
      </c>
      <c r="K50" s="34">
        <f t="shared" si="0"/>
        <v>174.8</v>
      </c>
      <c r="L50" s="11">
        <f t="shared" si="1"/>
        <v>41.078181185811225</v>
      </c>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c r="BE50" s="32"/>
      <c r="BF50" s="32"/>
      <c r="BG50" s="32"/>
      <c r="BH50" s="32"/>
      <c r="BI50" s="32"/>
      <c r="BJ50" s="32"/>
      <c r="BK50" s="32"/>
      <c r="BL50" s="32"/>
      <c r="BM50" s="32"/>
      <c r="BN50" s="32"/>
      <c r="BO50" s="32"/>
      <c r="BP50" s="32"/>
      <c r="BQ50" s="32"/>
      <c r="BR50" s="32"/>
      <c r="BS50" s="32"/>
      <c r="BT50" s="32"/>
      <c r="BU50" s="32"/>
      <c r="BV50" s="32"/>
      <c r="BW50" s="32"/>
      <c r="BX50" s="32"/>
      <c r="BY50" s="32"/>
      <c r="BZ50" s="32"/>
      <c r="CA50" s="32"/>
      <c r="CB50" s="32"/>
      <c r="CC50" s="32"/>
      <c r="CD50" s="32"/>
      <c r="CE50" s="32"/>
      <c r="CF50" s="32"/>
      <c r="CG50" s="32"/>
      <c r="CH50" s="34"/>
    </row>
    <row r="51" spans="1:87" x14ac:dyDescent="0.15">
      <c r="A51" s="38">
        <v>1997</v>
      </c>
      <c r="B51" s="15">
        <v>1585.4423802544709</v>
      </c>
      <c r="C51" s="21">
        <v>5500</v>
      </c>
      <c r="D51" s="21">
        <v>15000</v>
      </c>
      <c r="E51" s="21">
        <v>1500</v>
      </c>
      <c r="F51" s="6">
        <v>3500</v>
      </c>
      <c r="G51" s="6">
        <v>10000</v>
      </c>
      <c r="H51" s="6">
        <v>1000</v>
      </c>
      <c r="I51" s="15">
        <v>553.53352284466052</v>
      </c>
      <c r="J51" s="15">
        <v>8708.264546989094</v>
      </c>
      <c r="K51" s="34">
        <f t="shared" si="0"/>
        <v>47.347240450088229</v>
      </c>
      <c r="L51" s="11">
        <f t="shared" si="1"/>
        <v>41.078181185811225</v>
      </c>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c r="BG51" s="32"/>
      <c r="BH51" s="32"/>
      <c r="BI51" s="32"/>
      <c r="BJ51" s="32"/>
      <c r="BK51" s="32"/>
      <c r="BL51" s="32"/>
      <c r="BM51" s="32"/>
      <c r="BN51" s="32"/>
      <c r="BO51" s="32"/>
      <c r="BP51" s="32"/>
      <c r="BQ51" s="32"/>
      <c r="BR51" s="32"/>
      <c r="BS51" s="32"/>
      <c r="BT51" s="32"/>
      <c r="BU51" s="32"/>
      <c r="BV51" s="32"/>
      <c r="BW51" s="32"/>
      <c r="BX51" s="32"/>
      <c r="BY51" s="32"/>
      <c r="BZ51" s="32"/>
      <c r="CA51" s="32"/>
      <c r="CB51" s="32"/>
      <c r="CC51" s="32"/>
      <c r="CD51" s="32"/>
      <c r="CE51" s="32"/>
      <c r="CF51" s="32"/>
      <c r="CG51" s="32"/>
      <c r="CH51" s="34"/>
    </row>
    <row r="52" spans="1:87" x14ac:dyDescent="0.15">
      <c r="A52" s="38">
        <v>1998</v>
      </c>
      <c r="B52" s="6">
        <v>4300</v>
      </c>
      <c r="C52" s="21">
        <v>8000</v>
      </c>
      <c r="D52" s="21">
        <v>43000</v>
      </c>
      <c r="E52" s="21">
        <v>10100</v>
      </c>
      <c r="F52" s="6">
        <v>10000</v>
      </c>
      <c r="G52" s="6">
        <v>35000</v>
      </c>
      <c r="H52" s="6">
        <v>1000</v>
      </c>
      <c r="I52" s="6">
        <v>1100</v>
      </c>
      <c r="J52" s="6">
        <v>6000</v>
      </c>
      <c r="K52" s="34">
        <f t="shared" si="0"/>
        <v>118.5</v>
      </c>
      <c r="L52" s="11">
        <f t="shared" si="1"/>
        <v>41.078181185811225</v>
      </c>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c r="BC52" s="32"/>
      <c r="BD52" s="32"/>
      <c r="BE52" s="32"/>
      <c r="BF52" s="32"/>
      <c r="BG52" s="32"/>
      <c r="BH52" s="32"/>
      <c r="BI52" s="32"/>
      <c r="BJ52" s="32"/>
      <c r="BK52" s="32"/>
      <c r="BL52" s="32"/>
      <c r="BM52" s="32"/>
      <c r="BN52" s="32"/>
      <c r="BO52" s="32"/>
      <c r="BP52" s="32"/>
      <c r="BQ52" s="32"/>
      <c r="BR52" s="32"/>
      <c r="BS52" s="32"/>
      <c r="BT52" s="32"/>
      <c r="BU52" s="32"/>
      <c r="BV52" s="32"/>
      <c r="BW52" s="32"/>
      <c r="BX52" s="32"/>
      <c r="BY52" s="32"/>
      <c r="BZ52" s="32"/>
      <c r="CA52" s="32"/>
      <c r="CB52" s="32"/>
      <c r="CC52" s="32"/>
      <c r="CD52" s="32"/>
      <c r="CE52" s="32"/>
      <c r="CF52" s="32"/>
      <c r="CG52" s="32"/>
      <c r="CH52" s="34"/>
    </row>
    <row r="53" spans="1:87" x14ac:dyDescent="0.15">
      <c r="A53" s="38">
        <v>1999</v>
      </c>
      <c r="B53" s="6">
        <v>800</v>
      </c>
      <c r="C53" s="21">
        <v>3000</v>
      </c>
      <c r="D53" s="21">
        <v>20000</v>
      </c>
      <c r="E53" s="21">
        <v>1000</v>
      </c>
      <c r="F53" s="6">
        <v>10000</v>
      </c>
      <c r="G53" s="6">
        <v>8000</v>
      </c>
      <c r="H53" s="6">
        <v>800</v>
      </c>
      <c r="I53" s="6">
        <v>2900</v>
      </c>
      <c r="J53" s="6">
        <v>25000</v>
      </c>
      <c r="K53" s="34">
        <f t="shared" si="0"/>
        <v>71.5</v>
      </c>
      <c r="L53" s="11">
        <f t="shared" si="1"/>
        <v>41.078181185811225</v>
      </c>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32"/>
      <c r="AM53" s="32"/>
      <c r="AN53" s="32"/>
      <c r="AO53" s="32"/>
      <c r="AP53" s="32"/>
      <c r="AQ53" s="32"/>
      <c r="AR53" s="32"/>
      <c r="AS53" s="32"/>
      <c r="AT53" s="32"/>
      <c r="AU53" s="32"/>
      <c r="AV53" s="32"/>
      <c r="AW53" s="32"/>
      <c r="AX53" s="32"/>
      <c r="AY53" s="32"/>
      <c r="AZ53" s="32"/>
      <c r="BA53" s="32"/>
      <c r="BB53" s="32"/>
      <c r="BC53" s="32"/>
      <c r="BD53" s="32"/>
      <c r="BE53" s="32"/>
      <c r="BF53" s="32"/>
      <c r="BG53" s="32"/>
      <c r="BH53" s="32"/>
      <c r="BI53" s="32"/>
      <c r="BJ53" s="32"/>
      <c r="BK53" s="32"/>
      <c r="BL53" s="32"/>
      <c r="BM53" s="32"/>
      <c r="BN53" s="32"/>
      <c r="BO53" s="32"/>
      <c r="BP53" s="32"/>
      <c r="BQ53" s="32"/>
      <c r="BR53" s="32"/>
      <c r="BS53" s="32"/>
      <c r="BT53" s="32"/>
      <c r="BU53" s="32"/>
      <c r="BV53" s="32"/>
      <c r="BW53" s="32"/>
      <c r="BX53" s="32"/>
      <c r="BY53" s="32"/>
      <c r="BZ53" s="32"/>
      <c r="CA53" s="32"/>
      <c r="CB53" s="32"/>
      <c r="CC53" s="32"/>
      <c r="CD53" s="32"/>
      <c r="CE53" s="32"/>
      <c r="CF53" s="32"/>
      <c r="CG53" s="32"/>
      <c r="CH53" s="32"/>
    </row>
    <row r="54" spans="1:87" x14ac:dyDescent="0.15">
      <c r="A54" s="38">
        <v>2000</v>
      </c>
      <c r="B54" s="6">
        <v>600</v>
      </c>
      <c r="C54" s="21">
        <v>4000</v>
      </c>
      <c r="D54" s="21">
        <v>22000</v>
      </c>
      <c r="E54" s="21">
        <v>1000</v>
      </c>
      <c r="F54" s="6">
        <v>14000</v>
      </c>
      <c r="G54" s="6">
        <v>11000</v>
      </c>
      <c r="H54" s="6">
        <v>200</v>
      </c>
      <c r="I54" s="6">
        <v>500</v>
      </c>
      <c r="J54" s="6">
        <v>13800</v>
      </c>
      <c r="K54" s="34">
        <f t="shared" si="0"/>
        <v>67.099999999999994</v>
      </c>
      <c r="L54" s="11">
        <f t="shared" si="1"/>
        <v>41.078181185811225</v>
      </c>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32"/>
      <c r="AM54" s="32"/>
      <c r="AN54" s="32"/>
      <c r="AO54" s="32"/>
      <c r="AP54" s="32"/>
      <c r="AQ54" s="32"/>
      <c r="AR54" s="32"/>
      <c r="AS54" s="32"/>
      <c r="AT54" s="32"/>
      <c r="AU54" s="32"/>
      <c r="AV54" s="32"/>
      <c r="AW54" s="32"/>
      <c r="AX54" s="32"/>
      <c r="AY54" s="32"/>
      <c r="AZ54" s="32"/>
      <c r="BA54" s="32"/>
      <c r="BB54" s="32"/>
      <c r="BC54" s="32"/>
      <c r="BD54" s="32"/>
      <c r="BE54" s="32"/>
      <c r="BF54" s="32"/>
      <c r="BG54" s="32"/>
      <c r="BH54" s="32"/>
      <c r="BI54" s="32"/>
      <c r="BJ54" s="32"/>
      <c r="BK54" s="32"/>
      <c r="BL54" s="32"/>
      <c r="BM54" s="32"/>
      <c r="BN54" s="32"/>
      <c r="BO54" s="32"/>
      <c r="BP54" s="32"/>
      <c r="BQ54" s="32"/>
      <c r="BR54" s="32"/>
      <c r="BS54" s="32"/>
      <c r="BT54" s="32"/>
      <c r="BU54" s="32"/>
      <c r="BV54" s="32"/>
      <c r="BW54" s="32"/>
      <c r="BX54" s="32"/>
      <c r="BY54" s="32"/>
      <c r="BZ54" s="32"/>
      <c r="CA54" s="32"/>
      <c r="CB54" s="32"/>
      <c r="CC54" s="32"/>
      <c r="CD54" s="32"/>
      <c r="CE54" s="32"/>
      <c r="CF54" s="32"/>
      <c r="CG54" s="32"/>
      <c r="CH54" s="11"/>
    </row>
    <row r="55" spans="1:87" x14ac:dyDescent="0.15">
      <c r="A55" s="41">
        <v>2001</v>
      </c>
      <c r="B55" s="6">
        <v>3800</v>
      </c>
      <c r="C55" s="21">
        <v>4000</v>
      </c>
      <c r="D55" s="21">
        <v>45000</v>
      </c>
      <c r="E55" s="45">
        <v>7208.7319344941598</v>
      </c>
      <c r="F55" s="6">
        <v>20000</v>
      </c>
      <c r="G55" s="6">
        <v>4000</v>
      </c>
      <c r="H55" s="6">
        <v>3200</v>
      </c>
      <c r="I55" s="6">
        <v>1000</v>
      </c>
      <c r="J55" s="6">
        <v>15000</v>
      </c>
      <c r="K55" s="34">
        <f t="shared" si="0"/>
        <v>103.20873193449417</v>
      </c>
      <c r="L55" s="11">
        <f t="shared" si="1"/>
        <v>41.078181185811225</v>
      </c>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32"/>
      <c r="AM55" s="32"/>
      <c r="AN55" s="32"/>
      <c r="AO55" s="32"/>
      <c r="AP55" s="32"/>
      <c r="AQ55" s="32"/>
      <c r="AR55" s="32"/>
      <c r="AS55" s="32"/>
      <c r="AT55" s="32"/>
      <c r="AU55" s="32"/>
      <c r="AV55" s="32"/>
      <c r="AW55" s="32"/>
      <c r="AX55" s="32"/>
      <c r="AY55" s="32"/>
      <c r="AZ55" s="32"/>
      <c r="BA55" s="32"/>
      <c r="BB55" s="32"/>
      <c r="BC55" s="32"/>
      <c r="BD55" s="32"/>
      <c r="BE55" s="32"/>
      <c r="BF55" s="32"/>
      <c r="BG55" s="32"/>
      <c r="BH55" s="32"/>
      <c r="BI55" s="32"/>
      <c r="BJ55" s="32"/>
      <c r="BK55" s="32"/>
      <c r="BL55" s="32"/>
      <c r="BM55" s="32"/>
      <c r="BN55" s="32"/>
      <c r="BO55" s="32"/>
      <c r="BP55" s="32"/>
      <c r="BQ55" s="32"/>
      <c r="BR55" s="32"/>
      <c r="BS55" s="32"/>
      <c r="BT55" s="32"/>
      <c r="BU55" s="32"/>
      <c r="BV55" s="32"/>
      <c r="BW55" s="32"/>
      <c r="BX55" s="32"/>
      <c r="BY55" s="32"/>
      <c r="BZ55" s="32"/>
      <c r="CA55" s="32"/>
      <c r="CB55" s="32"/>
      <c r="CC55" s="32"/>
      <c r="CD55" s="32"/>
      <c r="CE55" s="32"/>
      <c r="CF55" s="32"/>
      <c r="CG55" s="32"/>
      <c r="CH55" s="32"/>
    </row>
    <row r="56" spans="1:87" x14ac:dyDescent="0.15">
      <c r="A56" s="38">
        <v>2002</v>
      </c>
      <c r="B56" s="6">
        <v>700</v>
      </c>
      <c r="C56" s="21">
        <v>3000</v>
      </c>
      <c r="D56" s="21">
        <v>20000</v>
      </c>
      <c r="E56" s="45">
        <v>3072.0518149032264</v>
      </c>
      <c r="F56" s="6">
        <v>2000</v>
      </c>
      <c r="G56" s="6">
        <v>1500</v>
      </c>
      <c r="H56" s="15">
        <v>668.90947663685404</v>
      </c>
      <c r="I56" s="6">
        <v>50</v>
      </c>
      <c r="J56" s="6">
        <v>5000</v>
      </c>
      <c r="K56" s="34">
        <f t="shared" si="0"/>
        <v>35.990961291540081</v>
      </c>
      <c r="L56" s="11">
        <f t="shared" si="1"/>
        <v>41.078181185811225</v>
      </c>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c r="AM56" s="32"/>
      <c r="AN56" s="32"/>
      <c r="AO56" s="32"/>
      <c r="AP56" s="32"/>
      <c r="AQ56" s="32"/>
      <c r="AR56" s="32"/>
      <c r="AS56" s="32"/>
      <c r="AT56" s="32"/>
      <c r="AU56" s="32"/>
      <c r="AV56" s="32"/>
      <c r="AW56" s="32"/>
      <c r="AX56" s="32"/>
      <c r="AY56" s="32"/>
      <c r="AZ56" s="32"/>
      <c r="BA56" s="32"/>
      <c r="BB56" s="32"/>
      <c r="BC56" s="32"/>
      <c r="BD56" s="32"/>
      <c r="BE56" s="32"/>
      <c r="BF56" s="32"/>
      <c r="BG56" s="32"/>
      <c r="BH56" s="32"/>
      <c r="BI56" s="32"/>
      <c r="BJ56" s="32"/>
      <c r="BK56" s="32"/>
      <c r="BL56" s="32"/>
      <c r="BM56" s="32"/>
      <c r="BN56" s="32"/>
      <c r="BO56" s="32"/>
      <c r="BP56" s="32"/>
      <c r="BQ56" s="32"/>
      <c r="BR56" s="32"/>
      <c r="BS56" s="32"/>
      <c r="BT56" s="32"/>
      <c r="BU56" s="32"/>
      <c r="BV56" s="32"/>
      <c r="BW56" s="32"/>
      <c r="BX56" s="32"/>
      <c r="BY56" s="32"/>
      <c r="BZ56" s="32"/>
      <c r="CA56" s="32"/>
      <c r="CB56" s="32"/>
      <c r="CC56" s="32"/>
      <c r="CD56" s="32"/>
      <c r="CE56" s="32"/>
      <c r="CF56" s="32"/>
      <c r="CG56" s="32"/>
      <c r="CH56" s="32"/>
    </row>
    <row r="57" spans="1:87" x14ac:dyDescent="0.15">
      <c r="A57" s="38">
        <v>2003</v>
      </c>
      <c r="B57" s="6">
        <v>1200</v>
      </c>
      <c r="C57" s="21">
        <v>4000</v>
      </c>
      <c r="D57" s="21">
        <v>16000</v>
      </c>
      <c r="E57" s="45">
        <v>3618.5527428944492</v>
      </c>
      <c r="F57" s="15">
        <v>6737.2301359524417</v>
      </c>
      <c r="G57" s="15">
        <v>4249.948026262281</v>
      </c>
      <c r="H57" s="15">
        <v>787.90475148757866</v>
      </c>
      <c r="I57" s="6">
        <v>500</v>
      </c>
      <c r="J57" s="6">
        <v>6000</v>
      </c>
      <c r="K57" s="34">
        <f t="shared" si="0"/>
        <v>43.093635656596753</v>
      </c>
      <c r="L57" s="11">
        <f t="shared" si="1"/>
        <v>41.078181185811225</v>
      </c>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2"/>
      <c r="AM57" s="32"/>
      <c r="AN57" s="32"/>
      <c r="AO57" s="32"/>
      <c r="AP57" s="32"/>
      <c r="AQ57" s="32"/>
      <c r="AR57" s="32"/>
      <c r="AS57" s="32"/>
      <c r="AT57" s="32"/>
      <c r="AU57" s="32"/>
      <c r="AV57" s="32"/>
      <c r="AW57" s="32"/>
      <c r="AX57" s="32"/>
      <c r="AY57" s="32"/>
      <c r="AZ57" s="32"/>
      <c r="BA57" s="32"/>
      <c r="BB57" s="32"/>
      <c r="BC57" s="32"/>
      <c r="BD57" s="32"/>
      <c r="BE57" s="32"/>
      <c r="BF57" s="32"/>
      <c r="BG57" s="32"/>
      <c r="BH57" s="32"/>
      <c r="BI57" s="32"/>
      <c r="BJ57" s="32"/>
      <c r="BK57" s="32"/>
      <c r="BL57" s="32"/>
      <c r="BM57" s="32"/>
      <c r="BN57" s="32"/>
      <c r="BO57" s="32"/>
      <c r="BP57" s="32"/>
      <c r="BQ57" s="32"/>
      <c r="BR57" s="32"/>
      <c r="BS57" s="32"/>
      <c r="BT57" s="32"/>
      <c r="BU57" s="32"/>
      <c r="BV57" s="32"/>
      <c r="BW57" s="32"/>
      <c r="BX57" s="32"/>
      <c r="BY57" s="32"/>
      <c r="BZ57" s="32"/>
      <c r="CA57" s="32"/>
      <c r="CB57" s="32"/>
      <c r="CC57" s="32"/>
      <c r="CD57" s="32"/>
      <c r="CE57" s="32"/>
      <c r="CF57" s="32"/>
      <c r="CG57" s="32"/>
      <c r="CH57" s="11"/>
    </row>
    <row r="58" spans="1:87" s="30" customFormat="1" x14ac:dyDescent="0.15">
      <c r="A58" s="41">
        <v>2004</v>
      </c>
      <c r="B58" s="6">
        <v>550</v>
      </c>
      <c r="C58" s="21">
        <v>15000</v>
      </c>
      <c r="D58" s="21">
        <v>8000</v>
      </c>
      <c r="E58" s="45">
        <v>4965.097232526582</v>
      </c>
      <c r="F58" s="6">
        <v>2500</v>
      </c>
      <c r="G58" s="15">
        <v>5831.4488359415172</v>
      </c>
      <c r="H58" s="15">
        <v>1081.101749359646</v>
      </c>
      <c r="I58" s="6">
        <v>30</v>
      </c>
      <c r="J58" s="6">
        <v>6200</v>
      </c>
      <c r="K58" s="34">
        <f t="shared" si="0"/>
        <v>44.157647817827744</v>
      </c>
      <c r="L58" s="11">
        <f t="shared" si="1"/>
        <v>41.078181185811225</v>
      </c>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c r="BE58" s="32"/>
      <c r="BF58" s="32"/>
      <c r="BG58" s="32"/>
      <c r="BH58" s="32"/>
      <c r="BI58" s="32"/>
      <c r="BJ58" s="32"/>
      <c r="BK58" s="32"/>
      <c r="BL58" s="32"/>
      <c r="BM58" s="32"/>
      <c r="BN58" s="32"/>
      <c r="BO58" s="32"/>
      <c r="BP58" s="32"/>
      <c r="BQ58" s="32"/>
      <c r="BR58" s="32"/>
      <c r="BS58" s="32"/>
      <c r="BT58" s="32"/>
      <c r="BU58" s="32"/>
      <c r="BV58" s="32"/>
      <c r="BW58" s="32"/>
      <c r="BX58" s="32"/>
      <c r="BY58" s="32"/>
      <c r="BZ58" s="32"/>
      <c r="CA58" s="32"/>
      <c r="CB58" s="32"/>
      <c r="CC58" s="32"/>
      <c r="CD58" s="32"/>
      <c r="CE58" s="32"/>
      <c r="CF58" s="32"/>
      <c r="CG58" s="32"/>
      <c r="CH58" s="11"/>
    </row>
    <row r="59" spans="1:87" s="30" customFormat="1" x14ac:dyDescent="0.15">
      <c r="A59" s="41">
        <v>2005</v>
      </c>
      <c r="B59" s="6">
        <v>550</v>
      </c>
      <c r="C59" s="21">
        <v>3000</v>
      </c>
      <c r="D59" s="21">
        <v>5000</v>
      </c>
      <c r="E59" s="45">
        <v>3921.9718589826989</v>
      </c>
      <c r="F59" s="15">
        <v>7302.1533404121556</v>
      </c>
      <c r="G59" s="6">
        <v>8000</v>
      </c>
      <c r="H59" s="6">
        <v>200</v>
      </c>
      <c r="I59" s="6">
        <v>1000</v>
      </c>
      <c r="J59" s="6">
        <v>11000</v>
      </c>
      <c r="K59" s="34">
        <f t="shared" si="0"/>
        <v>39.974125199394855</v>
      </c>
      <c r="L59" s="11">
        <f t="shared" si="1"/>
        <v>41.078181185811225</v>
      </c>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32"/>
      <c r="AM59" s="32"/>
      <c r="AN59" s="32"/>
      <c r="AO59" s="32"/>
      <c r="AP59" s="32"/>
      <c r="AQ59" s="32"/>
      <c r="AR59" s="32"/>
      <c r="AS59" s="32"/>
      <c r="AT59" s="32"/>
      <c r="AU59" s="32"/>
      <c r="AV59" s="32"/>
      <c r="AW59" s="32"/>
      <c r="AX59" s="32"/>
      <c r="AY59" s="32"/>
      <c r="AZ59" s="32"/>
      <c r="BA59" s="32"/>
      <c r="BB59" s="32"/>
      <c r="BC59" s="32"/>
      <c r="BD59" s="32"/>
      <c r="BE59" s="32"/>
      <c r="BF59" s="32"/>
      <c r="BG59" s="32"/>
      <c r="BH59" s="32"/>
      <c r="BI59" s="32"/>
      <c r="BJ59" s="32"/>
      <c r="BK59" s="32"/>
      <c r="BL59" s="32"/>
      <c r="BM59" s="32"/>
      <c r="BN59" s="32"/>
      <c r="BO59" s="32"/>
      <c r="BP59" s="32"/>
      <c r="BQ59" s="32"/>
      <c r="BR59" s="32"/>
      <c r="BS59" s="32"/>
      <c r="BT59" s="32"/>
      <c r="BU59" s="32"/>
      <c r="BV59" s="32"/>
      <c r="BW59" s="32"/>
      <c r="BX59" s="32"/>
      <c r="BY59" s="32"/>
      <c r="BZ59" s="32"/>
      <c r="CA59" s="32"/>
      <c r="CB59" s="32"/>
      <c r="CC59" s="32"/>
      <c r="CD59" s="32"/>
      <c r="CE59" s="32"/>
      <c r="CF59" s="32"/>
      <c r="CG59" s="32"/>
      <c r="CH59" s="11"/>
    </row>
    <row r="60" spans="1:87" s="30" customFormat="1" x14ac:dyDescent="0.15">
      <c r="A60" s="38">
        <v>2006</v>
      </c>
      <c r="B60" s="15">
        <v>1664.3597053101616</v>
      </c>
      <c r="C60" s="21">
        <v>4000</v>
      </c>
      <c r="D60" s="21">
        <v>20000</v>
      </c>
      <c r="E60" s="21">
        <v>5500</v>
      </c>
      <c r="F60" s="6">
        <v>2000</v>
      </c>
      <c r="G60" s="15">
        <v>4637.6224761359535</v>
      </c>
      <c r="H60" s="18">
        <v>400</v>
      </c>
      <c r="I60" s="6">
        <v>100</v>
      </c>
      <c r="J60" s="6">
        <v>8000</v>
      </c>
      <c r="K60" s="34">
        <f t="shared" si="0"/>
        <v>46.301982181446121</v>
      </c>
      <c r="L60" s="11">
        <f t="shared" si="1"/>
        <v>41.078181185811225</v>
      </c>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Y60" s="32"/>
      <c r="AZ60" s="32"/>
      <c r="BA60" s="32"/>
      <c r="BB60" s="32"/>
      <c r="BC60" s="32"/>
      <c r="BD60" s="32"/>
      <c r="BE60" s="32"/>
      <c r="BF60" s="32"/>
      <c r="BG60" s="32"/>
      <c r="BH60" s="32"/>
      <c r="BI60" s="32"/>
      <c r="BJ60" s="32"/>
      <c r="BK60" s="32"/>
      <c r="BL60" s="32"/>
      <c r="BM60" s="32"/>
      <c r="BN60" s="32"/>
      <c r="BO60" s="32"/>
      <c r="BP60" s="32"/>
      <c r="BQ60" s="32"/>
      <c r="BR60" s="32"/>
      <c r="BS60" s="32"/>
      <c r="BT60" s="32"/>
      <c r="BU60" s="32"/>
      <c r="BV60" s="32"/>
      <c r="BW60" s="32"/>
      <c r="BX60" s="32"/>
      <c r="BY60" s="32"/>
      <c r="BZ60" s="32"/>
      <c r="CA60" s="32"/>
      <c r="CB60" s="32"/>
      <c r="CC60" s="32"/>
      <c r="CD60" s="32"/>
      <c r="CE60" s="32"/>
      <c r="CF60" s="32"/>
      <c r="CG60" s="32"/>
      <c r="CH60" s="11"/>
    </row>
    <row r="61" spans="1:87" s="30" customFormat="1" x14ac:dyDescent="0.15">
      <c r="A61" s="41">
        <v>2007</v>
      </c>
      <c r="B61" s="11">
        <v>5000</v>
      </c>
      <c r="C61" s="36">
        <v>20000</v>
      </c>
      <c r="D61" s="36">
        <v>10000</v>
      </c>
      <c r="E61" s="11">
        <v>40000</v>
      </c>
      <c r="F61" s="11">
        <v>10000</v>
      </c>
      <c r="G61" s="11">
        <v>3000</v>
      </c>
      <c r="H61" s="11">
        <v>600</v>
      </c>
      <c r="I61" s="11">
        <v>200</v>
      </c>
      <c r="J61" s="11">
        <v>6300</v>
      </c>
      <c r="K61" s="34">
        <f t="shared" si="0"/>
        <v>95.1</v>
      </c>
      <c r="L61" s="11">
        <f t="shared" si="1"/>
        <v>41.078181185811225</v>
      </c>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32"/>
      <c r="AM61" s="32"/>
      <c r="AN61" s="32"/>
      <c r="AO61" s="32"/>
      <c r="AP61" s="32"/>
      <c r="AQ61" s="32"/>
      <c r="AR61" s="32"/>
      <c r="AS61" s="32"/>
      <c r="AT61" s="32"/>
      <c r="AU61" s="32"/>
      <c r="AV61" s="32"/>
      <c r="AW61" s="32"/>
      <c r="AX61" s="32"/>
      <c r="AY61" s="32"/>
      <c r="AZ61" s="32"/>
      <c r="BA61" s="32"/>
      <c r="BB61" s="32"/>
      <c r="BC61" s="32"/>
      <c r="BD61" s="32"/>
      <c r="BE61" s="32"/>
      <c r="BF61" s="32"/>
      <c r="BG61" s="32"/>
      <c r="BH61" s="32"/>
      <c r="BI61" s="32"/>
      <c r="BJ61" s="32"/>
      <c r="BK61" s="32"/>
      <c r="BL61" s="32"/>
      <c r="BM61" s="32"/>
      <c r="BN61" s="32"/>
      <c r="BO61" s="32"/>
      <c r="BP61" s="32"/>
      <c r="BQ61" s="32"/>
      <c r="BR61" s="32"/>
      <c r="BS61" s="32"/>
      <c r="BT61" s="32"/>
      <c r="BU61" s="32"/>
      <c r="BV61" s="32"/>
      <c r="BW61" s="32"/>
      <c r="BX61" s="32"/>
      <c r="BY61" s="32"/>
      <c r="BZ61" s="32"/>
      <c r="CA61" s="32"/>
      <c r="CB61" s="32"/>
      <c r="CC61" s="32"/>
      <c r="CD61" s="32"/>
      <c r="CE61" s="32"/>
      <c r="CF61" s="32"/>
      <c r="CG61" s="32"/>
      <c r="CH61" s="11"/>
    </row>
    <row r="62" spans="1:87" s="30" customFormat="1" x14ac:dyDescent="0.15">
      <c r="A62" s="41">
        <v>2008</v>
      </c>
      <c r="B62" s="11">
        <v>1500</v>
      </c>
      <c r="C62" s="36">
        <v>200</v>
      </c>
      <c r="D62" s="36">
        <v>500</v>
      </c>
      <c r="E62" s="11">
        <v>1000</v>
      </c>
      <c r="F62" s="15">
        <v>1228.6979549147723</v>
      </c>
      <c r="G62" s="11">
        <v>1000</v>
      </c>
      <c r="H62" s="39">
        <v>143.69361550577923</v>
      </c>
      <c r="I62" s="15">
        <v>97.116413797969713</v>
      </c>
      <c r="J62" s="11">
        <v>1300</v>
      </c>
      <c r="K62" s="34">
        <f t="shared" si="0"/>
        <v>6.969507984218521</v>
      </c>
      <c r="L62" s="11">
        <f t="shared" si="1"/>
        <v>41.078181185811225</v>
      </c>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32"/>
      <c r="AM62" s="32"/>
      <c r="AN62" s="32"/>
      <c r="AO62" s="32"/>
      <c r="AP62" s="32"/>
      <c r="AQ62" s="32"/>
      <c r="AR62" s="32"/>
      <c r="AS62" s="32"/>
      <c r="AT62" s="32"/>
      <c r="AU62" s="32"/>
      <c r="AV62" s="32"/>
      <c r="AW62" s="32"/>
      <c r="AX62" s="32"/>
      <c r="AY62" s="32"/>
      <c r="AZ62" s="32"/>
      <c r="BA62" s="32"/>
      <c r="BB62" s="32"/>
      <c r="BC62" s="32"/>
      <c r="BD62" s="32"/>
      <c r="BE62" s="32"/>
      <c r="BF62" s="32"/>
      <c r="BG62" s="32"/>
      <c r="BH62" s="32"/>
      <c r="BI62" s="32"/>
      <c r="BJ62" s="32"/>
      <c r="BK62" s="32"/>
      <c r="BL62" s="32"/>
      <c r="BM62" s="32"/>
      <c r="BN62" s="32"/>
      <c r="BO62" s="32"/>
      <c r="BP62" s="32"/>
      <c r="BQ62" s="32"/>
      <c r="BR62" s="32"/>
      <c r="BS62" s="32"/>
      <c r="BT62" s="32"/>
      <c r="BU62" s="32"/>
      <c r="BV62" s="32"/>
      <c r="BW62" s="32"/>
      <c r="BX62" s="32"/>
      <c r="BY62" s="32"/>
      <c r="BZ62" s="32"/>
      <c r="CA62" s="32"/>
      <c r="CB62" s="32"/>
      <c r="CC62" s="32"/>
      <c r="CD62" s="32"/>
      <c r="CE62" s="32"/>
      <c r="CF62" s="32"/>
      <c r="CG62" s="32"/>
      <c r="CH62" s="11"/>
    </row>
    <row r="63" spans="1:87" s="30" customFormat="1" x14ac:dyDescent="0.15">
      <c r="A63" s="41">
        <v>2009</v>
      </c>
      <c r="B63" s="11">
        <v>2000</v>
      </c>
      <c r="C63" s="36">
        <v>10000</v>
      </c>
      <c r="D63" s="36">
        <v>4000</v>
      </c>
      <c r="E63" s="11">
        <v>4000</v>
      </c>
      <c r="F63" s="15">
        <v>4206.5151649281406</v>
      </c>
      <c r="G63" s="32">
        <v>800</v>
      </c>
      <c r="H63" s="32">
        <v>2000</v>
      </c>
      <c r="I63" s="11">
        <v>400</v>
      </c>
      <c r="J63" s="39">
        <v>5230.6739178926828</v>
      </c>
      <c r="K63" s="34">
        <f>SUM(B63:J63)/1000</f>
        <v>32.637189082820825</v>
      </c>
      <c r="L63" s="11">
        <f t="shared" si="1"/>
        <v>41.078181185811225</v>
      </c>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32"/>
      <c r="AM63" s="32"/>
      <c r="AN63" s="32"/>
      <c r="AO63" s="32"/>
      <c r="AP63" s="32"/>
      <c r="AQ63" s="32"/>
      <c r="AR63" s="32"/>
      <c r="AS63" s="32"/>
      <c r="AT63" s="32"/>
      <c r="AU63" s="32"/>
      <c r="AV63" s="32"/>
      <c r="AW63" s="32"/>
      <c r="AX63" s="32"/>
      <c r="AY63" s="32"/>
      <c r="AZ63" s="32"/>
      <c r="BA63" s="32"/>
      <c r="BB63" s="32"/>
      <c r="BC63" s="32"/>
      <c r="BD63" s="32"/>
      <c r="BE63" s="32"/>
      <c r="BF63" s="32"/>
      <c r="BG63" s="32"/>
      <c r="BH63" s="32"/>
      <c r="BI63" s="32"/>
      <c r="BJ63" s="32"/>
      <c r="BK63" s="32"/>
      <c r="BL63" s="32"/>
      <c r="BM63" s="32"/>
      <c r="BN63" s="32"/>
      <c r="BO63" s="32"/>
      <c r="BP63" s="32"/>
      <c r="BQ63" s="32"/>
      <c r="BR63" s="32"/>
      <c r="BS63" s="32"/>
      <c r="BT63" s="32"/>
      <c r="BU63" s="32"/>
      <c r="BV63" s="32"/>
      <c r="BW63" s="32"/>
      <c r="BX63" s="32"/>
      <c r="BY63" s="32"/>
      <c r="BZ63" s="32"/>
      <c r="CA63" s="32"/>
      <c r="CB63" s="32"/>
      <c r="CC63" s="32"/>
      <c r="CD63" s="32"/>
      <c r="CE63" s="32"/>
      <c r="CF63" s="32"/>
      <c r="CG63" s="32"/>
      <c r="CH63" s="32"/>
      <c r="CI63" s="11"/>
    </row>
    <row r="64" spans="1:87" s="30" customFormat="1" x14ac:dyDescent="0.15">
      <c r="A64" s="41">
        <v>2010</v>
      </c>
      <c r="B64" s="36">
        <v>50</v>
      </c>
      <c r="C64" s="36">
        <v>8000</v>
      </c>
      <c r="D64" s="36">
        <v>12000</v>
      </c>
      <c r="E64" s="36">
        <v>1000</v>
      </c>
      <c r="F64" s="36">
        <v>3500</v>
      </c>
      <c r="G64" s="36">
        <v>2600</v>
      </c>
      <c r="H64" s="83">
        <v>542.61473030392074</v>
      </c>
      <c r="I64" s="36">
        <v>300</v>
      </c>
      <c r="J64" s="36">
        <v>1150</v>
      </c>
      <c r="K64" s="34">
        <f>SUM(B64:J64)/1000</f>
        <v>29.142614730303922</v>
      </c>
      <c r="L64" s="11">
        <f t="shared" si="1"/>
        <v>41.078181185811225</v>
      </c>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32"/>
      <c r="AM64" s="32"/>
      <c r="AN64" s="32"/>
      <c r="AO64" s="32"/>
      <c r="AP64" s="32"/>
      <c r="AQ64" s="32"/>
      <c r="AR64" s="32"/>
      <c r="AS64" s="32"/>
      <c r="AT64" s="32"/>
      <c r="AU64" s="32"/>
      <c r="AV64" s="32"/>
      <c r="AW64" s="32"/>
      <c r="AX64" s="32"/>
      <c r="AY64" s="32"/>
      <c r="AZ64" s="32"/>
      <c r="BA64" s="32"/>
      <c r="BB64" s="32"/>
      <c r="BC64" s="32"/>
      <c r="BD64" s="32"/>
      <c r="BE64" s="32"/>
      <c r="BF64" s="32"/>
      <c r="BG64" s="32"/>
      <c r="BH64" s="32"/>
      <c r="BI64" s="32"/>
      <c r="BJ64" s="32"/>
      <c r="BK64" s="32"/>
      <c r="BL64" s="32"/>
      <c r="BM64" s="32"/>
      <c r="BN64" s="32"/>
      <c r="BO64" s="32"/>
      <c r="BP64" s="32"/>
      <c r="BQ64" s="32"/>
      <c r="BR64" s="32"/>
      <c r="BS64" s="32"/>
      <c r="BT64" s="32"/>
      <c r="BU64" s="32"/>
      <c r="BV64" s="32"/>
      <c r="BW64" s="32"/>
      <c r="BX64" s="32"/>
      <c r="BY64" s="32"/>
      <c r="BZ64" s="32"/>
      <c r="CA64" s="32"/>
      <c r="CB64" s="32"/>
      <c r="CC64" s="32"/>
      <c r="CD64" s="32"/>
      <c r="CE64" s="32"/>
      <c r="CF64" s="32"/>
      <c r="CG64" s="32"/>
      <c r="CH64" s="32"/>
      <c r="CI64" s="11"/>
    </row>
    <row r="65" spans="1:87" s="30" customFormat="1" x14ac:dyDescent="0.15">
      <c r="A65" s="41">
        <v>2011</v>
      </c>
      <c r="B65" s="11">
        <v>16000</v>
      </c>
      <c r="C65" s="36">
        <v>60000</v>
      </c>
      <c r="D65" s="36">
        <v>20000</v>
      </c>
      <c r="E65" s="11">
        <v>13000</v>
      </c>
      <c r="F65" s="11">
        <v>14700</v>
      </c>
      <c r="G65" s="11">
        <v>3000</v>
      </c>
      <c r="H65" s="11">
        <v>1000</v>
      </c>
      <c r="I65" s="11">
        <v>200</v>
      </c>
      <c r="J65" s="11">
        <v>2400</v>
      </c>
      <c r="K65" s="34">
        <f>SUM(B65:J65)/1000</f>
        <v>130.30000000000001</v>
      </c>
      <c r="L65" s="11">
        <f t="shared" si="1"/>
        <v>41.078181185811225</v>
      </c>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32"/>
      <c r="AM65" s="32"/>
      <c r="AN65" s="32"/>
      <c r="AO65" s="32"/>
      <c r="AP65" s="32"/>
      <c r="AQ65" s="32"/>
      <c r="AR65" s="32"/>
      <c r="AS65" s="32"/>
      <c r="AT65" s="32"/>
      <c r="AU65" s="32"/>
      <c r="AV65" s="32"/>
      <c r="AW65" s="32"/>
      <c r="AX65" s="32"/>
      <c r="AY65" s="32"/>
      <c r="AZ65" s="32"/>
      <c r="BA65" s="32"/>
      <c r="BB65" s="32"/>
      <c r="BC65" s="32"/>
      <c r="BD65" s="32"/>
      <c r="BE65" s="32"/>
      <c r="BF65" s="32"/>
      <c r="BG65" s="32"/>
      <c r="BH65" s="32"/>
      <c r="BI65" s="32"/>
      <c r="BJ65" s="32"/>
      <c r="BK65" s="32"/>
      <c r="BL65" s="32"/>
      <c r="BM65" s="32"/>
      <c r="BN65" s="32"/>
      <c r="BO65" s="32"/>
      <c r="BP65" s="32"/>
      <c r="BQ65" s="32"/>
      <c r="BR65" s="32"/>
      <c r="BS65" s="32"/>
      <c r="BT65" s="32"/>
      <c r="BU65" s="32"/>
      <c r="BV65" s="32"/>
      <c r="BW65" s="32"/>
      <c r="BX65" s="32"/>
      <c r="BY65" s="32"/>
      <c r="BZ65" s="32"/>
      <c r="CA65" s="32"/>
      <c r="CB65" s="32"/>
      <c r="CC65" s="32"/>
      <c r="CD65" s="32"/>
      <c r="CE65" s="32"/>
      <c r="CF65" s="32"/>
      <c r="CG65" s="32"/>
      <c r="CH65" s="32"/>
      <c r="CI65" s="11"/>
    </row>
    <row r="66" spans="1:87" s="30" customFormat="1" x14ac:dyDescent="0.15">
      <c r="A66" s="41">
        <v>2012</v>
      </c>
      <c r="B66" s="11">
        <v>5000</v>
      </c>
      <c r="C66" s="36">
        <v>47000</v>
      </c>
      <c r="D66" s="36">
        <v>26000</v>
      </c>
      <c r="E66" s="11">
        <v>10000</v>
      </c>
      <c r="F66" s="11">
        <v>13000</v>
      </c>
      <c r="G66" s="11">
        <v>5000</v>
      </c>
      <c r="H66" s="11">
        <v>500</v>
      </c>
      <c r="I66" s="11">
        <v>250</v>
      </c>
      <c r="J66" s="11">
        <v>4500</v>
      </c>
      <c r="K66" s="34">
        <f>SUM(B66:J66)/1000</f>
        <v>111.25</v>
      </c>
      <c r="L66" s="11">
        <f t="shared" si="1"/>
        <v>41.078181185811225</v>
      </c>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c r="BB66" s="32"/>
      <c r="BC66" s="32"/>
      <c r="BD66" s="32"/>
      <c r="BE66" s="32"/>
      <c r="BF66" s="32"/>
      <c r="BG66" s="32"/>
      <c r="BH66" s="32"/>
      <c r="BI66" s="32"/>
      <c r="BJ66" s="32"/>
      <c r="BK66" s="32"/>
      <c r="BL66" s="32"/>
      <c r="BM66" s="32"/>
      <c r="BN66" s="32"/>
      <c r="BO66" s="32"/>
      <c r="BP66" s="32"/>
      <c r="BQ66" s="32"/>
      <c r="BR66" s="32"/>
      <c r="BS66" s="32"/>
      <c r="BT66" s="32"/>
      <c r="BU66" s="32"/>
      <c r="BV66" s="32"/>
      <c r="BW66" s="32"/>
      <c r="BX66" s="32"/>
      <c r="BY66" s="32"/>
      <c r="BZ66" s="32"/>
      <c r="CA66" s="32"/>
      <c r="CB66" s="32"/>
      <c r="CC66" s="32"/>
      <c r="CD66" s="32"/>
      <c r="CE66" s="32"/>
      <c r="CF66" s="32"/>
      <c r="CG66" s="32"/>
      <c r="CH66" s="32"/>
      <c r="CI66" s="11"/>
    </row>
    <row r="67" spans="1:87" s="30" customFormat="1" x14ac:dyDescent="0.15">
      <c r="A67" s="35" t="s">
        <v>91</v>
      </c>
      <c r="B67" s="7" t="s">
        <v>92</v>
      </c>
      <c r="C67" s="7" t="s">
        <v>92</v>
      </c>
      <c r="D67" s="7" t="s">
        <v>92</v>
      </c>
      <c r="E67" s="7" t="s">
        <v>92</v>
      </c>
      <c r="F67" s="7" t="s">
        <v>92</v>
      </c>
      <c r="G67" s="7" t="s">
        <v>92</v>
      </c>
      <c r="H67" s="7" t="s">
        <v>92</v>
      </c>
      <c r="I67" s="7" t="s">
        <v>92</v>
      </c>
      <c r="J67" s="7" t="s">
        <v>92</v>
      </c>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32"/>
      <c r="AM67" s="32"/>
      <c r="AN67" s="32"/>
      <c r="AO67" s="32"/>
      <c r="AP67" s="32"/>
      <c r="AQ67" s="32"/>
      <c r="AR67" s="32"/>
      <c r="AS67" s="32"/>
      <c r="AT67" s="32"/>
      <c r="AU67" s="32"/>
      <c r="AV67" s="32"/>
      <c r="AW67" s="32"/>
      <c r="AX67" s="32"/>
      <c r="AY67" s="32"/>
      <c r="AZ67" s="32"/>
      <c r="BA67" s="32"/>
      <c r="BB67" s="32"/>
      <c r="BC67" s="32"/>
      <c r="BD67" s="32"/>
      <c r="BE67" s="32"/>
      <c r="BF67" s="32"/>
      <c r="BG67" s="32"/>
      <c r="BH67" s="32"/>
      <c r="BI67" s="32"/>
      <c r="BJ67" s="32"/>
      <c r="BK67" s="32"/>
      <c r="BL67" s="32"/>
      <c r="BM67" s="32"/>
      <c r="BN67" s="32"/>
      <c r="BO67" s="32"/>
      <c r="BP67" s="32"/>
      <c r="BQ67" s="32"/>
      <c r="BR67" s="32"/>
      <c r="BS67" s="32"/>
      <c r="BT67" s="32"/>
      <c r="BU67" s="32"/>
      <c r="BV67" s="32"/>
      <c r="BW67" s="32"/>
      <c r="BX67" s="32"/>
      <c r="BY67" s="32"/>
      <c r="BZ67" s="32"/>
      <c r="CA67" s="32"/>
      <c r="CB67" s="32"/>
      <c r="CC67" s="32"/>
      <c r="CD67" s="32"/>
      <c r="CE67" s="32"/>
      <c r="CF67" s="32"/>
      <c r="CG67" s="32"/>
      <c r="CH67" s="32"/>
      <c r="CI67" s="11"/>
    </row>
    <row r="68" spans="1:87" s="30" customFormat="1" x14ac:dyDescent="0.15">
      <c r="A68" s="35"/>
      <c r="B68" s="11"/>
      <c r="C68" s="36"/>
      <c r="D68" s="36"/>
      <c r="E68" s="11"/>
      <c r="F68" s="11"/>
      <c r="G68" s="11"/>
      <c r="H68" s="11"/>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2"/>
      <c r="AM68" s="32"/>
      <c r="AN68" s="32"/>
      <c r="AO68" s="32"/>
      <c r="AP68" s="32"/>
      <c r="AQ68" s="32"/>
      <c r="AR68" s="32"/>
      <c r="AS68" s="32"/>
      <c r="AT68" s="32"/>
      <c r="AU68" s="32"/>
      <c r="AV68" s="32"/>
      <c r="AW68" s="32"/>
      <c r="AX68" s="32"/>
      <c r="AY68" s="32"/>
      <c r="AZ68" s="32"/>
      <c r="BA68" s="32"/>
      <c r="BB68" s="32"/>
      <c r="BC68" s="32"/>
      <c r="BD68" s="32"/>
      <c r="BE68" s="32"/>
      <c r="BF68" s="32"/>
      <c r="BG68" s="32"/>
      <c r="BH68" s="32"/>
      <c r="BI68" s="32"/>
      <c r="BJ68" s="32"/>
      <c r="BK68" s="32"/>
      <c r="BL68" s="32"/>
      <c r="BM68" s="32"/>
      <c r="BN68" s="32"/>
      <c r="BO68" s="32"/>
      <c r="BP68" s="32"/>
      <c r="BQ68" s="32"/>
      <c r="BR68" s="32"/>
      <c r="BS68" s="32"/>
      <c r="BT68" s="32"/>
      <c r="BU68" s="32"/>
      <c r="BV68" s="32"/>
      <c r="BW68" s="32"/>
      <c r="BX68" s="32"/>
      <c r="BY68" s="32"/>
      <c r="BZ68" s="32"/>
      <c r="CA68" s="32"/>
      <c r="CB68" s="32"/>
      <c r="CC68" s="32"/>
      <c r="CD68" s="32"/>
      <c r="CE68" s="32"/>
      <c r="CF68" s="32"/>
      <c r="CG68" s="32"/>
      <c r="CH68" s="32"/>
      <c r="CI68" s="11"/>
    </row>
    <row r="69" spans="1:87" s="30" customFormat="1" x14ac:dyDescent="0.15">
      <c r="A69" s="35"/>
      <c r="B69" s="11"/>
      <c r="C69" s="36"/>
      <c r="D69" s="36"/>
      <c r="E69" s="11"/>
      <c r="F69" s="11"/>
      <c r="G69" s="11"/>
      <c r="H69" s="11"/>
      <c r="I69" s="11"/>
      <c r="J69" s="71"/>
      <c r="K69" s="11"/>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32"/>
      <c r="AU69" s="32"/>
      <c r="AV69" s="32"/>
      <c r="AW69" s="32"/>
      <c r="AX69" s="32"/>
      <c r="AY69" s="32"/>
      <c r="AZ69" s="32"/>
      <c r="BA69" s="32"/>
      <c r="BB69" s="32"/>
      <c r="BC69" s="32"/>
      <c r="BD69" s="32"/>
      <c r="BE69" s="32"/>
      <c r="BF69" s="32"/>
      <c r="BG69" s="32"/>
      <c r="BH69" s="32"/>
      <c r="BI69" s="32"/>
      <c r="BJ69" s="32"/>
      <c r="BK69" s="32"/>
      <c r="BL69" s="32"/>
      <c r="BM69" s="32"/>
      <c r="BN69" s="32"/>
      <c r="BO69" s="32"/>
      <c r="BP69" s="32"/>
      <c r="BQ69" s="32"/>
      <c r="BR69" s="32"/>
      <c r="BS69" s="32"/>
      <c r="BT69" s="32"/>
      <c r="BU69" s="32"/>
      <c r="BV69" s="32"/>
      <c r="BW69" s="32"/>
      <c r="BX69" s="32"/>
      <c r="BY69" s="32"/>
      <c r="BZ69" s="32"/>
      <c r="CA69" s="32"/>
      <c r="CB69" s="32"/>
      <c r="CC69" s="32"/>
      <c r="CD69" s="32"/>
      <c r="CE69" s="32"/>
      <c r="CF69" s="32"/>
      <c r="CG69" s="32"/>
      <c r="CH69" s="32"/>
      <c r="CI69" s="11"/>
    </row>
    <row r="70" spans="1:87" s="30" customFormat="1" x14ac:dyDescent="0.15">
      <c r="A70" s="35"/>
      <c r="B70" s="11"/>
      <c r="C70" s="36"/>
      <c r="D70" s="36"/>
      <c r="E70" s="11"/>
      <c r="F70" s="11"/>
      <c r="G70" s="11"/>
      <c r="H70" s="11"/>
      <c r="I70" s="11"/>
      <c r="J70" s="71"/>
      <c r="K70" s="34"/>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2"/>
      <c r="AM70" s="32"/>
      <c r="AN70" s="32"/>
      <c r="AO70" s="32"/>
      <c r="AP70" s="32"/>
      <c r="AQ70" s="32"/>
      <c r="AR70" s="32"/>
      <c r="AS70" s="32"/>
      <c r="AT70" s="32"/>
      <c r="AU70" s="32"/>
      <c r="AV70" s="32"/>
      <c r="AW70" s="32"/>
      <c r="AX70" s="32"/>
      <c r="AY70" s="32"/>
      <c r="AZ70" s="32"/>
      <c r="BA70" s="32"/>
      <c r="BB70" s="32"/>
      <c r="BC70" s="32"/>
      <c r="BD70" s="32"/>
      <c r="BE70" s="32"/>
      <c r="BF70" s="32"/>
      <c r="BG70" s="32"/>
      <c r="BH70" s="32"/>
      <c r="BI70" s="32"/>
      <c r="BJ70" s="32"/>
      <c r="BK70" s="32"/>
      <c r="BL70" s="32"/>
      <c r="BM70" s="32"/>
      <c r="BN70" s="32"/>
      <c r="BO70" s="32"/>
      <c r="BP70" s="32"/>
      <c r="BQ70" s="32"/>
      <c r="BR70" s="32"/>
      <c r="BS70" s="32"/>
      <c r="BT70" s="32"/>
      <c r="BU70" s="32"/>
      <c r="BV70" s="32"/>
      <c r="BW70" s="32"/>
      <c r="BX70" s="32"/>
      <c r="BY70" s="32"/>
      <c r="BZ70" s="32"/>
      <c r="CA70" s="32"/>
      <c r="CB70" s="32"/>
      <c r="CC70" s="32"/>
      <c r="CD70" s="32"/>
      <c r="CE70" s="32"/>
      <c r="CF70" s="32"/>
      <c r="CG70" s="32"/>
      <c r="CH70" s="32"/>
      <c r="CI70" s="11"/>
    </row>
    <row r="71" spans="1:87" x14ac:dyDescent="0.15">
      <c r="A71" s="55"/>
      <c r="B71" s="44"/>
      <c r="C71" s="44"/>
      <c r="D71" s="44"/>
      <c r="E71" s="44"/>
      <c r="F71" s="44"/>
      <c r="G71" s="44"/>
      <c r="H71" s="44"/>
      <c r="I71" s="11"/>
      <c r="J71" s="71"/>
      <c r="K71" s="34"/>
      <c r="CI71" s="52"/>
    </row>
    <row r="72" spans="1:87" x14ac:dyDescent="0.15">
      <c r="A72" s="40"/>
      <c r="B72" s="11"/>
      <c r="C72" s="11"/>
      <c r="D72" s="11"/>
      <c r="E72" s="11"/>
      <c r="F72" s="11"/>
      <c r="G72" s="11"/>
      <c r="H72" s="11"/>
      <c r="I72" s="11"/>
      <c r="J72" s="71"/>
      <c r="K72" s="57"/>
      <c r="CI72" s="58"/>
    </row>
    <row r="73" spans="1:87" x14ac:dyDescent="0.15">
      <c r="A73" s="40"/>
      <c r="B73" s="11"/>
      <c r="C73" s="11"/>
      <c r="D73" s="11"/>
      <c r="E73" s="11"/>
      <c r="F73" s="11"/>
      <c r="G73" s="11"/>
      <c r="H73" s="11"/>
      <c r="I73" s="11"/>
      <c r="J73" s="11"/>
      <c r="K73" s="11"/>
      <c r="CI73" s="34"/>
    </row>
    <row r="74" spans="1:87" x14ac:dyDescent="0.15">
      <c r="A74" s="40"/>
      <c r="B74" s="11"/>
      <c r="C74" s="11"/>
      <c r="D74" s="11"/>
      <c r="E74" s="11"/>
      <c r="F74" s="11"/>
      <c r="G74" s="11"/>
      <c r="H74" s="11"/>
      <c r="I74" s="11"/>
      <c r="J74" s="11"/>
      <c r="K74" s="11"/>
      <c r="CI74" s="34"/>
    </row>
    <row r="75" spans="1:87" x14ac:dyDescent="0.15">
      <c r="A75" s="40"/>
      <c r="B75" s="11"/>
      <c r="C75" s="11"/>
      <c r="D75" s="11"/>
      <c r="E75" s="11"/>
      <c r="F75" s="11"/>
      <c r="G75" s="11"/>
      <c r="H75" s="11"/>
      <c r="I75" s="11"/>
      <c r="J75" s="11"/>
      <c r="K75" s="11"/>
      <c r="CI75" s="34"/>
    </row>
    <row r="76" spans="1:87" x14ac:dyDescent="0.15">
      <c r="A76" s="40"/>
      <c r="B76" s="11"/>
      <c r="C76" s="11"/>
      <c r="D76" s="11"/>
      <c r="E76" s="11"/>
      <c r="F76" s="11"/>
      <c r="G76" s="11"/>
      <c r="H76" s="11"/>
      <c r="I76" s="11"/>
      <c r="J76" s="11"/>
      <c r="K76" s="11"/>
      <c r="CI76" s="34"/>
    </row>
    <row r="77" spans="1:87" x14ac:dyDescent="0.15">
      <c r="A77" s="40"/>
      <c r="B77" s="11"/>
      <c r="C77" s="11"/>
      <c r="D77" s="11"/>
      <c r="E77" s="11"/>
      <c r="F77" s="11"/>
      <c r="G77" s="11"/>
      <c r="H77" s="11"/>
      <c r="I77" s="11"/>
      <c r="J77" s="11"/>
      <c r="K77" s="11"/>
      <c r="CI77" s="34"/>
    </row>
    <row r="78" spans="1:87" x14ac:dyDescent="0.15">
      <c r="CI78" s="34"/>
    </row>
  </sheetData>
  <pageMargins left="0.75" right="0.75" top="1" bottom="1" header="0.5" footer="0.5"/>
  <pageSetup orientation="portrait"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N73"/>
  <sheetViews>
    <sheetView workbookViewId="0">
      <pane xSplit="1" ySplit="13" topLeftCell="B53" activePane="bottomRight" state="frozen"/>
      <selection pane="topRight" activeCell="B1" sqref="B1"/>
      <selection pane="bottomLeft" activeCell="A11" sqref="A11"/>
      <selection pane="bottomRight" activeCell="G4" sqref="G4"/>
    </sheetView>
  </sheetViews>
  <sheetFormatPr baseColWidth="10" defaultColWidth="8.83203125" defaultRowHeight="11" x14ac:dyDescent="0.15"/>
  <cols>
    <col min="1" max="1" width="24.83203125" style="47" customWidth="1"/>
    <col min="2" max="3" width="8.83203125" style="47" customWidth="1"/>
    <col min="4" max="4" width="8.83203125" style="30" customWidth="1"/>
    <col min="5" max="5" width="8.83203125" style="47" customWidth="1"/>
    <col min="6" max="6" width="8.83203125" style="48" customWidth="1"/>
    <col min="7" max="12" width="8.83203125" style="47" customWidth="1"/>
    <col min="13" max="14" width="8.83203125" style="30" customWidth="1"/>
    <col min="15" max="15" width="8.83203125" style="47" customWidth="1"/>
    <col min="16" max="16" width="9.1640625" style="47" customWidth="1"/>
    <col min="17" max="17" width="8.83203125" style="47" customWidth="1"/>
    <col min="18" max="18" width="8.83203125" style="30" customWidth="1"/>
    <col min="19" max="16384" width="8.83203125" style="47"/>
  </cols>
  <sheetData>
    <row r="1" spans="1:92" ht="16" x14ac:dyDescent="0.2">
      <c r="A1" s="46" t="s">
        <v>90</v>
      </c>
    </row>
    <row r="2" spans="1:92" ht="13" x14ac:dyDescent="0.15">
      <c r="A2" s="49" t="s">
        <v>84</v>
      </c>
    </row>
    <row r="3" spans="1:92" ht="13" x14ac:dyDescent="0.15">
      <c r="A3" s="22" t="s">
        <v>88</v>
      </c>
    </row>
    <row r="4" spans="1:92" ht="13" x14ac:dyDescent="0.15">
      <c r="A4" s="22" t="s">
        <v>87</v>
      </c>
    </row>
    <row r="5" spans="1:92" ht="13" x14ac:dyDescent="0.15">
      <c r="A5" s="22" t="s">
        <v>102</v>
      </c>
    </row>
    <row r="6" spans="1:92" x14ac:dyDescent="0.15">
      <c r="A6" s="50"/>
      <c r="D6" s="51"/>
      <c r="M6" s="51"/>
      <c r="N6" s="51"/>
    </row>
    <row r="7" spans="1:92" x14ac:dyDescent="0.15">
      <c r="A7" s="62" t="s">
        <v>0</v>
      </c>
      <c r="B7" s="63" t="s">
        <v>19</v>
      </c>
      <c r="C7" s="63" t="s">
        <v>19</v>
      </c>
      <c r="D7" s="63">
        <v>101</v>
      </c>
      <c r="E7" s="63" t="s">
        <v>19</v>
      </c>
      <c r="F7" s="63" t="s">
        <v>19</v>
      </c>
      <c r="G7" s="63" t="s">
        <v>19</v>
      </c>
      <c r="H7" s="64" t="s">
        <v>19</v>
      </c>
      <c r="I7" s="63" t="s">
        <v>19</v>
      </c>
      <c r="J7" s="63" t="s">
        <v>19</v>
      </c>
      <c r="K7" s="63">
        <v>101</v>
      </c>
      <c r="L7" s="63">
        <v>102</v>
      </c>
      <c r="M7" s="63">
        <v>105</v>
      </c>
      <c r="N7" s="63">
        <v>105</v>
      </c>
      <c r="O7" s="63" t="s">
        <v>39</v>
      </c>
      <c r="P7" s="63" t="s">
        <v>39</v>
      </c>
      <c r="Q7" s="76"/>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row>
    <row r="8" spans="1:92" x14ac:dyDescent="0.15">
      <c r="A8" s="65" t="s">
        <v>44</v>
      </c>
      <c r="B8" s="63" t="s">
        <v>20</v>
      </c>
      <c r="C8" s="63" t="s">
        <v>20</v>
      </c>
      <c r="D8" s="63" t="s">
        <v>20</v>
      </c>
      <c r="E8" s="63" t="s">
        <v>20</v>
      </c>
      <c r="F8" s="63" t="s">
        <v>20</v>
      </c>
      <c r="G8" s="63" t="s">
        <v>20</v>
      </c>
      <c r="H8" s="64" t="s">
        <v>20</v>
      </c>
      <c r="I8" s="63" t="s">
        <v>20</v>
      </c>
      <c r="J8" s="63" t="s">
        <v>20</v>
      </c>
      <c r="K8" s="63" t="s">
        <v>20</v>
      </c>
      <c r="L8" s="63" t="s">
        <v>20</v>
      </c>
      <c r="M8" s="63" t="s">
        <v>38</v>
      </c>
      <c r="N8" s="63" t="s">
        <v>38</v>
      </c>
      <c r="O8" s="63" t="s">
        <v>38</v>
      </c>
      <c r="P8" s="63" t="s">
        <v>38</v>
      </c>
      <c r="Q8" s="76">
        <f>COUNTA(B8:P8)</f>
        <v>15</v>
      </c>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row>
    <row r="9" spans="1:92" x14ac:dyDescent="0.15">
      <c r="A9" s="65" t="s">
        <v>1</v>
      </c>
      <c r="B9" s="65" t="s">
        <v>21</v>
      </c>
      <c r="C9" s="65" t="s">
        <v>21</v>
      </c>
      <c r="D9" s="65" t="s">
        <v>21</v>
      </c>
      <c r="E9" s="65" t="s">
        <v>21</v>
      </c>
      <c r="F9" s="65" t="s">
        <v>21</v>
      </c>
      <c r="G9" s="65" t="s">
        <v>21</v>
      </c>
      <c r="H9" s="66" t="s">
        <v>21</v>
      </c>
      <c r="I9" s="65" t="s">
        <v>21</v>
      </c>
      <c r="J9" s="65" t="s">
        <v>21</v>
      </c>
      <c r="K9" s="65" t="s">
        <v>21</v>
      </c>
      <c r="L9" s="65" t="s">
        <v>21</v>
      </c>
      <c r="M9" s="65" t="s">
        <v>21</v>
      </c>
      <c r="N9" s="65" t="s">
        <v>21</v>
      </c>
      <c r="O9" s="65" t="s">
        <v>21</v>
      </c>
      <c r="P9" s="65" t="s">
        <v>21</v>
      </c>
      <c r="Q9" s="76"/>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row>
    <row r="10" spans="1:92" x14ac:dyDescent="0.15">
      <c r="A10" s="62" t="s">
        <v>46</v>
      </c>
      <c r="B10" s="63" t="s">
        <v>45</v>
      </c>
      <c r="C10" s="63" t="s">
        <v>45</v>
      </c>
      <c r="D10" s="63" t="s">
        <v>49</v>
      </c>
      <c r="E10" s="63" t="s">
        <v>45</v>
      </c>
      <c r="F10" s="63" t="s">
        <v>45</v>
      </c>
      <c r="G10" s="63" t="s">
        <v>45</v>
      </c>
      <c r="H10" s="64" t="s">
        <v>45</v>
      </c>
      <c r="I10" s="63" t="s">
        <v>45</v>
      </c>
      <c r="J10" s="63" t="s">
        <v>45</v>
      </c>
      <c r="K10" s="63" t="s">
        <v>105</v>
      </c>
      <c r="L10" s="63" t="s">
        <v>105</v>
      </c>
      <c r="M10" s="63" t="s">
        <v>45</v>
      </c>
      <c r="N10" s="63" t="s">
        <v>45</v>
      </c>
      <c r="O10" s="63" t="s">
        <v>45</v>
      </c>
      <c r="P10" s="63" t="s">
        <v>45</v>
      </c>
      <c r="Q10" s="76"/>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row>
    <row r="11" spans="1:92" x14ac:dyDescent="0.15">
      <c r="A11" s="62" t="s">
        <v>47</v>
      </c>
      <c r="B11" s="63" t="s">
        <v>48</v>
      </c>
      <c r="C11" s="63" t="s">
        <v>48</v>
      </c>
      <c r="D11" s="63" t="s">
        <v>48</v>
      </c>
      <c r="E11" s="63" t="s">
        <v>48</v>
      </c>
      <c r="F11" s="63" t="s">
        <v>48</v>
      </c>
      <c r="G11" s="63" t="s">
        <v>48</v>
      </c>
      <c r="H11" s="64" t="s">
        <v>48</v>
      </c>
      <c r="I11" s="63" t="s">
        <v>48</v>
      </c>
      <c r="J11" s="63" t="s">
        <v>48</v>
      </c>
      <c r="K11" s="63" t="s">
        <v>48</v>
      </c>
      <c r="L11" s="63" t="s">
        <v>48</v>
      </c>
      <c r="M11" s="63" t="s">
        <v>48</v>
      </c>
      <c r="N11" s="63" t="s">
        <v>48</v>
      </c>
      <c r="O11" s="63" t="s">
        <v>48</v>
      </c>
      <c r="P11" s="63" t="s">
        <v>48</v>
      </c>
      <c r="Q11" s="77" t="s">
        <v>89</v>
      </c>
      <c r="R11" s="54" t="s">
        <v>93</v>
      </c>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row>
    <row r="12" spans="1:92" x14ac:dyDescent="0.15">
      <c r="A12" s="62" t="s">
        <v>2</v>
      </c>
      <c r="B12" s="63" t="s">
        <v>22</v>
      </c>
      <c r="C12" s="63" t="s">
        <v>24</v>
      </c>
      <c r="D12" s="63" t="s">
        <v>51</v>
      </c>
      <c r="E12" s="63" t="s">
        <v>26</v>
      </c>
      <c r="F12" s="63" t="s">
        <v>28</v>
      </c>
      <c r="G12" s="63" t="s">
        <v>30</v>
      </c>
      <c r="H12" s="63" t="s">
        <v>32</v>
      </c>
      <c r="I12" s="63" t="s">
        <v>34</v>
      </c>
      <c r="J12" s="63" t="s">
        <v>36</v>
      </c>
      <c r="K12" s="63" t="s">
        <v>108</v>
      </c>
      <c r="L12" s="63" t="s">
        <v>106</v>
      </c>
      <c r="M12" s="63" t="s">
        <v>75</v>
      </c>
      <c r="N12" s="63" t="s">
        <v>77</v>
      </c>
      <c r="O12" s="63" t="s">
        <v>40</v>
      </c>
      <c r="P12" s="63" t="s">
        <v>42</v>
      </c>
      <c r="Q12" s="77" t="s">
        <v>85</v>
      </c>
      <c r="R12" s="54" t="s">
        <v>82</v>
      </c>
      <c r="S12" s="8"/>
      <c r="T12" s="8"/>
      <c r="U12" s="8"/>
      <c r="V12" s="40"/>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40"/>
      <c r="AZ12" s="40"/>
      <c r="BA12" s="8"/>
      <c r="BB12" s="8"/>
      <c r="BC12" s="8"/>
      <c r="BD12" s="8"/>
      <c r="BE12" s="8"/>
      <c r="BF12" s="8"/>
      <c r="BG12" s="8"/>
      <c r="BH12" s="8"/>
      <c r="BI12" s="8"/>
      <c r="BJ12" s="8"/>
      <c r="BK12" s="8"/>
      <c r="BL12" s="8"/>
      <c r="BM12" s="8"/>
      <c r="BN12" s="8"/>
      <c r="BO12" s="8"/>
      <c r="BP12" s="8"/>
      <c r="BQ12" s="8"/>
      <c r="BR12" s="8"/>
      <c r="BS12" s="8"/>
      <c r="BT12" s="8"/>
      <c r="BU12" s="8"/>
      <c r="BV12" s="8"/>
      <c r="BW12" s="8"/>
      <c r="BX12" s="40"/>
      <c r="BY12" s="8"/>
      <c r="BZ12" s="8"/>
      <c r="CA12" s="8"/>
      <c r="CB12" s="8"/>
      <c r="CC12" s="8"/>
      <c r="CD12" s="8"/>
      <c r="CE12" s="8"/>
      <c r="CF12" s="8"/>
      <c r="CG12" s="8"/>
      <c r="CH12" s="8"/>
      <c r="CI12" s="8"/>
      <c r="CJ12" s="8"/>
      <c r="CK12" s="8"/>
      <c r="CL12" s="8"/>
      <c r="CM12" s="8"/>
      <c r="CN12" s="8"/>
    </row>
    <row r="13" spans="1:92" x14ac:dyDescent="0.15">
      <c r="A13" s="62" t="s">
        <v>3</v>
      </c>
      <c r="B13" s="67" t="s">
        <v>23</v>
      </c>
      <c r="C13" s="67" t="s">
        <v>25</v>
      </c>
      <c r="D13" s="67" t="s">
        <v>52</v>
      </c>
      <c r="E13" s="67" t="s">
        <v>27</v>
      </c>
      <c r="F13" s="67" t="s">
        <v>29</v>
      </c>
      <c r="G13" s="67" t="s">
        <v>31</v>
      </c>
      <c r="H13" s="67" t="s">
        <v>33</v>
      </c>
      <c r="I13" s="67" t="s">
        <v>35</v>
      </c>
      <c r="J13" s="67" t="s">
        <v>37</v>
      </c>
      <c r="K13" s="67" t="s">
        <v>109</v>
      </c>
      <c r="L13" s="67" t="s">
        <v>107</v>
      </c>
      <c r="M13" s="67" t="s">
        <v>76</v>
      </c>
      <c r="N13" s="67" t="s">
        <v>78</v>
      </c>
      <c r="O13" s="67" t="s">
        <v>41</v>
      </c>
      <c r="P13" s="67" t="s">
        <v>43</v>
      </c>
      <c r="Q13" s="77" t="s">
        <v>86</v>
      </c>
      <c r="R13" s="54" t="s">
        <v>83</v>
      </c>
      <c r="S13" s="30"/>
      <c r="T13" s="30"/>
      <c r="U13" s="30"/>
      <c r="V13" s="55"/>
      <c r="W13" s="30"/>
      <c r="X13" s="30"/>
      <c r="Y13" s="30"/>
      <c r="Z13" s="30"/>
      <c r="AA13" s="30"/>
      <c r="AB13" s="30"/>
      <c r="AC13" s="30"/>
      <c r="AD13" s="30"/>
      <c r="AE13" s="30"/>
      <c r="AF13" s="30"/>
      <c r="AG13" s="30"/>
      <c r="AH13" s="30"/>
      <c r="AI13" s="30"/>
      <c r="AJ13" s="30"/>
      <c r="AK13" s="30"/>
      <c r="AL13" s="30"/>
      <c r="AM13" s="30"/>
      <c r="AN13" s="30"/>
      <c r="AO13" s="30"/>
      <c r="AP13" s="30"/>
      <c r="AQ13" s="30"/>
      <c r="AR13" s="43"/>
      <c r="AS13" s="30"/>
      <c r="AT13" s="30"/>
      <c r="AU13" s="30"/>
      <c r="AV13" s="43"/>
      <c r="AW13" s="30"/>
      <c r="AX13" s="43"/>
      <c r="AY13" s="55"/>
      <c r="AZ13" s="55"/>
      <c r="BA13" s="30"/>
      <c r="BB13" s="30"/>
      <c r="BC13" s="30"/>
      <c r="BD13" s="30"/>
      <c r="BE13" s="30"/>
      <c r="BF13" s="30"/>
      <c r="BG13" s="30"/>
      <c r="BH13" s="43"/>
      <c r="BI13" s="43"/>
      <c r="BJ13" s="43"/>
      <c r="BK13" s="30"/>
      <c r="BL13" s="30"/>
      <c r="BM13" s="43"/>
      <c r="BN13" s="43"/>
      <c r="BO13" s="43"/>
      <c r="BP13" s="30"/>
      <c r="BQ13" s="30"/>
      <c r="BR13" s="43"/>
      <c r="BS13" s="30"/>
      <c r="BT13" s="30"/>
      <c r="BU13" s="30"/>
      <c r="BV13" s="30"/>
      <c r="BW13" s="30"/>
      <c r="BX13" s="55"/>
      <c r="BY13" s="30"/>
      <c r="BZ13" s="43"/>
      <c r="CA13" s="43"/>
      <c r="CB13" s="30"/>
      <c r="CC13" s="43"/>
      <c r="CD13" s="30"/>
      <c r="CE13" s="43"/>
      <c r="CF13" s="43"/>
      <c r="CG13" s="30"/>
      <c r="CH13" s="43"/>
      <c r="CI13" s="30"/>
      <c r="CJ13" s="30"/>
      <c r="CK13" s="43"/>
      <c r="CL13" s="43"/>
      <c r="CM13" s="30"/>
      <c r="CN13" s="30"/>
    </row>
    <row r="14" spans="1:92" s="34" customFormat="1" x14ac:dyDescent="0.15">
      <c r="A14" s="56" t="s">
        <v>53</v>
      </c>
      <c r="B14" s="6">
        <v>800</v>
      </c>
      <c r="C14" s="6">
        <v>500</v>
      </c>
      <c r="D14" s="15">
        <v>7934.4289853896225</v>
      </c>
      <c r="E14" s="6">
        <v>2500</v>
      </c>
      <c r="F14" s="6">
        <v>1500</v>
      </c>
      <c r="G14" s="15">
        <v>8143.2575000877678</v>
      </c>
      <c r="H14" s="6">
        <v>500</v>
      </c>
      <c r="I14" s="15">
        <v>5058.2531633948374</v>
      </c>
      <c r="J14" s="15">
        <v>5239.3131335603721</v>
      </c>
      <c r="K14" s="6">
        <v>250</v>
      </c>
      <c r="L14" s="15">
        <v>7682.3203601769064</v>
      </c>
      <c r="M14" s="15">
        <v>1137.1330241755841</v>
      </c>
      <c r="N14" s="15">
        <v>1465.2678932385988</v>
      </c>
      <c r="O14" s="6">
        <v>5000</v>
      </c>
      <c r="P14" s="6">
        <v>45000</v>
      </c>
      <c r="Q14" s="34">
        <f t="shared" ref="Q14:Q45" si="0">SUM(B14:P14)/1000</f>
        <v>92.709974060023697</v>
      </c>
      <c r="R14" s="11">
        <f>PERCENTILE($Q$14:$Q$61,0.25)</f>
        <v>60.877158619587817</v>
      </c>
      <c r="S14" s="32">
        <f t="shared" ref="S14:S65" si="1">RANK(Q14, Q$14:Q$66)</f>
        <v>24</v>
      </c>
      <c r="T14" s="11"/>
      <c r="U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Y14" s="11"/>
      <c r="BZ14" s="11"/>
      <c r="CA14" s="11"/>
      <c r="CB14" s="11"/>
      <c r="CC14" s="11"/>
      <c r="CD14" s="11"/>
      <c r="CE14" s="11"/>
      <c r="CF14" s="11"/>
      <c r="CG14" s="11"/>
      <c r="CH14" s="11"/>
      <c r="CI14" s="11"/>
      <c r="CJ14" s="11"/>
      <c r="CK14" s="11"/>
      <c r="CL14" s="11"/>
      <c r="CM14" s="11"/>
      <c r="CN14" s="11"/>
    </row>
    <row r="15" spans="1:92" s="34" customFormat="1" x14ac:dyDescent="0.15">
      <c r="A15" s="56" t="s">
        <v>54</v>
      </c>
      <c r="B15" s="6">
        <v>500</v>
      </c>
      <c r="C15" s="6">
        <v>700</v>
      </c>
      <c r="D15" s="15">
        <v>7536.4891670918378</v>
      </c>
      <c r="E15" s="6">
        <v>500</v>
      </c>
      <c r="F15" s="6">
        <v>600</v>
      </c>
      <c r="G15" s="15">
        <v>7734.8441894430625</v>
      </c>
      <c r="H15" s="6">
        <v>700</v>
      </c>
      <c r="I15" s="6">
        <v>20</v>
      </c>
      <c r="J15" s="6">
        <v>5000</v>
      </c>
      <c r="K15" s="6">
        <v>3000</v>
      </c>
      <c r="L15" s="15">
        <v>7297.0246856007843</v>
      </c>
      <c r="M15" s="15">
        <v>1080.1017608214033</v>
      </c>
      <c r="N15" s="15">
        <v>1391.7794997721362</v>
      </c>
      <c r="O15" s="6">
        <v>2000</v>
      </c>
      <c r="P15" s="6">
        <v>50000</v>
      </c>
      <c r="Q15" s="34">
        <f t="shared" si="0"/>
        <v>88.060239302729229</v>
      </c>
      <c r="R15" s="11">
        <f t="shared" ref="R15:R66" si="2">PERCENTILE($Q$14:$Q$61,0.25)</f>
        <v>60.877158619587817</v>
      </c>
      <c r="S15" s="32">
        <f t="shared" si="1"/>
        <v>25</v>
      </c>
      <c r="T15" s="11"/>
      <c r="U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Y15" s="11"/>
      <c r="BZ15" s="11"/>
      <c r="CA15" s="11"/>
      <c r="CB15" s="11"/>
      <c r="CC15" s="11"/>
      <c r="CD15" s="11"/>
      <c r="CE15" s="11"/>
      <c r="CF15" s="11"/>
      <c r="CG15" s="11"/>
      <c r="CH15" s="11"/>
      <c r="CI15" s="11"/>
      <c r="CJ15" s="11"/>
      <c r="CK15" s="11"/>
      <c r="CL15" s="11"/>
      <c r="CM15" s="11"/>
      <c r="CN15" s="11"/>
    </row>
    <row r="16" spans="1:92" s="34" customFormat="1" x14ac:dyDescent="0.15">
      <c r="A16" s="56" t="s">
        <v>55</v>
      </c>
      <c r="B16" s="15">
        <v>6711.8632941476817</v>
      </c>
      <c r="C16" s="6">
        <v>41000</v>
      </c>
      <c r="D16" s="15">
        <v>18629.317138393635</v>
      </c>
      <c r="E16" s="15">
        <v>39564.791388165977</v>
      </c>
      <c r="F16" s="15">
        <v>10151.59947887353</v>
      </c>
      <c r="G16" s="6">
        <v>4800</v>
      </c>
      <c r="H16" s="15">
        <v>17830.914109674395</v>
      </c>
      <c r="I16" s="15">
        <v>11876.318072152375</v>
      </c>
      <c r="J16" s="15">
        <v>12301.430403756929</v>
      </c>
      <c r="K16" s="15">
        <v>3660.7580656302762</v>
      </c>
      <c r="L16" s="15">
        <v>18037.38903206943</v>
      </c>
      <c r="M16" s="15">
        <v>2669.8848494543267</v>
      </c>
      <c r="N16" s="15">
        <v>3440.3156582195238</v>
      </c>
      <c r="O16" s="6">
        <v>2000</v>
      </c>
      <c r="P16" s="6">
        <v>25000</v>
      </c>
      <c r="Q16" s="34">
        <f t="shared" si="0"/>
        <v>217.67458149053812</v>
      </c>
      <c r="R16" s="11">
        <f t="shared" si="2"/>
        <v>60.877158619587817</v>
      </c>
      <c r="S16" s="32">
        <f t="shared" si="1"/>
        <v>3</v>
      </c>
      <c r="T16" s="11"/>
      <c r="U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Y16" s="11"/>
      <c r="BZ16" s="11"/>
      <c r="CA16" s="11"/>
      <c r="CB16" s="11"/>
      <c r="CC16" s="11"/>
      <c r="CD16" s="11"/>
      <c r="CE16" s="11"/>
      <c r="CF16" s="11"/>
      <c r="CG16" s="11"/>
      <c r="CH16" s="11"/>
      <c r="CI16" s="11"/>
      <c r="CJ16" s="11"/>
      <c r="CK16" s="11"/>
      <c r="CL16" s="11"/>
      <c r="CM16" s="11"/>
      <c r="CN16" s="11"/>
    </row>
    <row r="17" spans="1:92" s="34" customFormat="1" x14ac:dyDescent="0.15">
      <c r="A17" s="56" t="s">
        <v>56</v>
      </c>
      <c r="B17" s="6">
        <v>4800</v>
      </c>
      <c r="C17" s="6">
        <v>9600</v>
      </c>
      <c r="D17" s="15">
        <v>11510.85613910551</v>
      </c>
      <c r="E17" s="6">
        <v>9000</v>
      </c>
      <c r="F17" s="6">
        <v>10000</v>
      </c>
      <c r="G17" s="6">
        <v>30000</v>
      </c>
      <c r="H17" s="6">
        <v>10000</v>
      </c>
      <c r="I17" s="15">
        <v>7338.250123120134</v>
      </c>
      <c r="J17" s="6">
        <v>3200</v>
      </c>
      <c r="K17" s="6">
        <v>1400</v>
      </c>
      <c r="L17" s="6">
        <v>8300</v>
      </c>
      <c r="M17" s="15">
        <v>1649.693339794977</v>
      </c>
      <c r="N17" s="6">
        <v>3200</v>
      </c>
      <c r="O17" s="6">
        <v>4500</v>
      </c>
      <c r="P17" s="6">
        <v>20000</v>
      </c>
      <c r="Q17" s="34">
        <f t="shared" si="0"/>
        <v>134.49879960202063</v>
      </c>
      <c r="R17" s="11">
        <f t="shared" si="2"/>
        <v>60.877158619587817</v>
      </c>
      <c r="S17" s="32">
        <f t="shared" si="1"/>
        <v>11</v>
      </c>
      <c r="T17" s="11"/>
      <c r="U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Y17" s="11"/>
      <c r="BZ17" s="11"/>
      <c r="CA17" s="11"/>
      <c r="CB17" s="11"/>
      <c r="CC17" s="11"/>
      <c r="CD17" s="11"/>
      <c r="CE17" s="11"/>
      <c r="CF17" s="11"/>
      <c r="CG17" s="11"/>
      <c r="CH17" s="11"/>
      <c r="CI17" s="11"/>
      <c r="CJ17" s="11"/>
      <c r="CK17" s="11"/>
      <c r="CL17" s="11"/>
      <c r="CM17" s="11"/>
      <c r="CN17" s="11"/>
    </row>
    <row r="18" spans="1:92" s="34" customFormat="1" x14ac:dyDescent="0.15">
      <c r="A18" s="56" t="s">
        <v>57</v>
      </c>
      <c r="B18" s="6">
        <v>15900</v>
      </c>
      <c r="C18" s="6">
        <v>1500</v>
      </c>
      <c r="D18" s="15">
        <v>10427.869609675448</v>
      </c>
      <c r="E18" s="6">
        <v>27000</v>
      </c>
      <c r="F18" s="6">
        <v>5000</v>
      </c>
      <c r="G18" s="6">
        <v>8000</v>
      </c>
      <c r="H18" s="6">
        <v>10000</v>
      </c>
      <c r="I18" s="6">
        <v>1000</v>
      </c>
      <c r="J18" s="6">
        <v>7500</v>
      </c>
      <c r="K18" s="6">
        <v>10000</v>
      </c>
      <c r="L18" s="15">
        <v>10096.534377316455</v>
      </c>
      <c r="M18" s="15">
        <v>1494.4837148014667</v>
      </c>
      <c r="N18" s="15">
        <v>1925.7368818834366</v>
      </c>
      <c r="O18" s="6">
        <v>2000</v>
      </c>
      <c r="P18" s="6">
        <v>10000</v>
      </c>
      <c r="Q18" s="34">
        <f t="shared" si="0"/>
        <v>121.8446245836768</v>
      </c>
      <c r="R18" s="11">
        <f t="shared" si="2"/>
        <v>60.877158619587817</v>
      </c>
      <c r="S18" s="32">
        <f t="shared" si="1"/>
        <v>13</v>
      </c>
      <c r="T18" s="11"/>
      <c r="U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Y18" s="11"/>
      <c r="BZ18" s="11"/>
      <c r="CA18" s="11"/>
      <c r="CB18" s="11"/>
      <c r="CC18" s="11"/>
      <c r="CD18" s="11"/>
      <c r="CE18" s="11"/>
      <c r="CF18" s="11"/>
      <c r="CG18" s="11"/>
      <c r="CH18" s="11"/>
      <c r="CI18" s="11"/>
      <c r="CJ18" s="11"/>
      <c r="CK18" s="11"/>
      <c r="CL18" s="11"/>
      <c r="CM18" s="11"/>
      <c r="CN18" s="11"/>
    </row>
    <row r="19" spans="1:92" s="34" customFormat="1" x14ac:dyDescent="0.15">
      <c r="A19" s="56" t="s">
        <v>58</v>
      </c>
      <c r="B19" s="6">
        <v>2000</v>
      </c>
      <c r="C19" s="6">
        <v>5000</v>
      </c>
      <c r="D19" s="15">
        <v>4348.6839426761799</v>
      </c>
      <c r="E19" s="6">
        <v>7000</v>
      </c>
      <c r="F19" s="6">
        <v>2900</v>
      </c>
      <c r="G19" s="6">
        <v>2000</v>
      </c>
      <c r="H19" s="6">
        <v>2000</v>
      </c>
      <c r="I19" s="6">
        <v>1000</v>
      </c>
      <c r="J19" s="6">
        <v>250</v>
      </c>
      <c r="K19" s="6">
        <v>700</v>
      </c>
      <c r="L19" s="15">
        <v>4210.50881596815</v>
      </c>
      <c r="M19" s="6">
        <v>700</v>
      </c>
      <c r="N19" s="15">
        <v>803.08072209612055</v>
      </c>
      <c r="O19" s="6">
        <v>700</v>
      </c>
      <c r="P19" s="6">
        <v>17200</v>
      </c>
      <c r="Q19" s="34">
        <f t="shared" si="0"/>
        <v>50.812273480740451</v>
      </c>
      <c r="R19" s="11">
        <f t="shared" si="2"/>
        <v>60.877158619587817</v>
      </c>
      <c r="S19" s="32">
        <f t="shared" si="1"/>
        <v>43</v>
      </c>
      <c r="T19" s="11"/>
      <c r="U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Y19" s="11"/>
      <c r="BZ19" s="11"/>
      <c r="CA19" s="11"/>
      <c r="CB19" s="11"/>
      <c r="CC19" s="11"/>
      <c r="CD19" s="11"/>
      <c r="CE19" s="11"/>
      <c r="CF19" s="11"/>
      <c r="CG19" s="11"/>
      <c r="CH19" s="11"/>
      <c r="CI19" s="11"/>
      <c r="CJ19" s="11"/>
      <c r="CK19" s="11"/>
      <c r="CL19" s="11"/>
      <c r="CM19" s="11"/>
      <c r="CN19" s="11"/>
    </row>
    <row r="20" spans="1:92" s="34" customFormat="1" x14ac:dyDescent="0.15">
      <c r="A20" s="56" t="s">
        <v>59</v>
      </c>
      <c r="B20" s="6">
        <v>2000</v>
      </c>
      <c r="C20" s="6">
        <v>6000</v>
      </c>
      <c r="D20" s="15">
        <v>3465.2359912179427</v>
      </c>
      <c r="E20" s="6">
        <v>5500</v>
      </c>
      <c r="F20" s="6">
        <v>2000</v>
      </c>
      <c r="G20" s="6">
        <v>1500</v>
      </c>
      <c r="H20" s="6">
        <v>2500</v>
      </c>
      <c r="I20" s="6">
        <v>2000</v>
      </c>
      <c r="J20" s="15">
        <v>2288.1868970068526</v>
      </c>
      <c r="K20" s="6">
        <v>2000</v>
      </c>
      <c r="L20" s="15">
        <v>3355.1315484735919</v>
      </c>
      <c r="M20" s="15">
        <v>496.62480934795434</v>
      </c>
      <c r="N20" s="6">
        <v>1200</v>
      </c>
      <c r="O20" s="15">
        <v>611.34988511680717</v>
      </c>
      <c r="P20" s="15">
        <v>5573.0813305820411</v>
      </c>
      <c r="Q20" s="34">
        <f t="shared" si="0"/>
        <v>40.489610461745187</v>
      </c>
      <c r="R20" s="11">
        <f t="shared" si="2"/>
        <v>60.877158619587817</v>
      </c>
      <c r="S20" s="32">
        <f t="shared" si="1"/>
        <v>47</v>
      </c>
      <c r="T20" s="11"/>
      <c r="U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Y20" s="11"/>
      <c r="BZ20" s="11"/>
      <c r="CA20" s="11"/>
      <c r="CB20" s="11"/>
      <c r="CC20" s="11"/>
      <c r="CD20" s="11"/>
      <c r="CE20" s="11"/>
      <c r="CF20" s="11"/>
      <c r="CG20" s="11"/>
      <c r="CH20" s="11"/>
      <c r="CI20" s="11"/>
      <c r="CJ20" s="11"/>
      <c r="CK20" s="11"/>
      <c r="CL20" s="11"/>
      <c r="CM20" s="11"/>
      <c r="CN20" s="11"/>
    </row>
    <row r="21" spans="1:92" s="34" customFormat="1" x14ac:dyDescent="0.15">
      <c r="A21" s="56" t="s">
        <v>60</v>
      </c>
      <c r="B21" s="15">
        <v>1963.9191434743443</v>
      </c>
      <c r="C21" s="15">
        <v>5978.6340607986212</v>
      </c>
      <c r="D21" s="15">
        <v>5451.0157552514356</v>
      </c>
      <c r="E21" s="15">
        <v>11576.822683866569</v>
      </c>
      <c r="F21" s="6">
        <v>300</v>
      </c>
      <c r="G21" s="6">
        <v>2400</v>
      </c>
      <c r="H21" s="15">
        <v>5217.3997057595197</v>
      </c>
      <c r="I21" s="15">
        <v>3475.0601138989318</v>
      </c>
      <c r="J21" s="15">
        <v>3599.4497521398125</v>
      </c>
      <c r="K21" s="15">
        <v>1071.1530512790821</v>
      </c>
      <c r="L21" s="15">
        <v>5277.8151282085155</v>
      </c>
      <c r="M21" s="15">
        <v>781.21942283588965</v>
      </c>
      <c r="N21" s="6">
        <v>600</v>
      </c>
      <c r="O21" s="6">
        <v>1000</v>
      </c>
      <c r="P21" s="6">
        <v>15000</v>
      </c>
      <c r="Q21" s="34">
        <f t="shared" si="0"/>
        <v>63.692488817512725</v>
      </c>
      <c r="R21" s="11">
        <f t="shared" si="2"/>
        <v>60.877158619587817</v>
      </c>
      <c r="S21" s="32">
        <f t="shared" si="1"/>
        <v>35</v>
      </c>
      <c r="T21" s="11"/>
      <c r="U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Y21" s="11"/>
      <c r="BZ21" s="11"/>
      <c r="CA21" s="11"/>
      <c r="CB21" s="11"/>
      <c r="CC21" s="11"/>
      <c r="CD21" s="11"/>
      <c r="CE21" s="11"/>
      <c r="CF21" s="11"/>
      <c r="CG21" s="11"/>
      <c r="CH21" s="11"/>
      <c r="CI21" s="11"/>
      <c r="CJ21" s="11"/>
      <c r="CK21" s="11"/>
      <c r="CL21" s="11"/>
      <c r="CM21" s="11"/>
      <c r="CN21" s="11"/>
    </row>
    <row r="22" spans="1:92" s="34" customFormat="1" x14ac:dyDescent="0.15">
      <c r="A22" s="56" t="s">
        <v>61</v>
      </c>
      <c r="B22" s="6">
        <v>14000</v>
      </c>
      <c r="C22" s="6">
        <v>4000</v>
      </c>
      <c r="D22" s="15">
        <v>4487.2495363010476</v>
      </c>
      <c r="E22" s="15">
        <v>9529.9838682589161</v>
      </c>
      <c r="F22" s="15">
        <v>2445.2189907963698</v>
      </c>
      <c r="G22" s="6">
        <v>3000</v>
      </c>
      <c r="H22" s="6">
        <v>2000</v>
      </c>
      <c r="I22" s="15">
        <v>2860.6525061392827</v>
      </c>
      <c r="J22" s="15">
        <v>2963.0494484565556</v>
      </c>
      <c r="K22" s="15">
        <v>881.76795797404327</v>
      </c>
      <c r="L22" s="6">
        <v>1000</v>
      </c>
      <c r="M22" s="15">
        <v>643.09601167341896</v>
      </c>
      <c r="N22" s="15">
        <v>828.66992527094817</v>
      </c>
      <c r="O22" s="15">
        <v>791.65733457652232</v>
      </c>
      <c r="P22" s="6">
        <v>3000</v>
      </c>
      <c r="Q22" s="34">
        <f t="shared" si="0"/>
        <v>52.431345579447111</v>
      </c>
      <c r="R22" s="11">
        <f t="shared" si="2"/>
        <v>60.877158619587817</v>
      </c>
      <c r="S22" s="32">
        <f t="shared" si="1"/>
        <v>41</v>
      </c>
      <c r="T22" s="11"/>
      <c r="U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Y22" s="11"/>
      <c r="BZ22" s="11"/>
      <c r="CA22" s="11"/>
      <c r="CB22" s="11"/>
      <c r="CC22" s="11"/>
      <c r="CD22" s="11"/>
      <c r="CE22" s="11"/>
      <c r="CF22" s="11"/>
      <c r="CG22" s="11"/>
      <c r="CH22" s="11"/>
      <c r="CI22" s="11"/>
      <c r="CJ22" s="11"/>
      <c r="CK22" s="11"/>
      <c r="CL22" s="11"/>
      <c r="CM22" s="11"/>
      <c r="CN22" s="11"/>
    </row>
    <row r="23" spans="1:92" s="34" customFormat="1" x14ac:dyDescent="0.15">
      <c r="A23" s="56" t="s">
        <v>62</v>
      </c>
      <c r="B23" s="6">
        <v>800</v>
      </c>
      <c r="C23" s="6">
        <v>1200</v>
      </c>
      <c r="D23" s="15">
        <v>578.08832311271772</v>
      </c>
      <c r="E23" s="6">
        <v>1200</v>
      </c>
      <c r="F23" s="6">
        <v>700</v>
      </c>
      <c r="G23" s="6">
        <v>300</v>
      </c>
      <c r="H23" s="6">
        <v>250</v>
      </c>
      <c r="I23" s="6">
        <v>400</v>
      </c>
      <c r="J23" s="6">
        <v>25</v>
      </c>
      <c r="K23" s="6">
        <v>410</v>
      </c>
      <c r="L23" s="6">
        <v>500</v>
      </c>
      <c r="M23" s="15">
        <v>82.849480952704099</v>
      </c>
      <c r="N23" s="15">
        <v>106.75680138516266</v>
      </c>
      <c r="O23" s="15">
        <v>101.98850260537066</v>
      </c>
      <c r="P23" s="6">
        <v>100</v>
      </c>
      <c r="Q23" s="34">
        <f t="shared" si="0"/>
        <v>6.7546831080559544</v>
      </c>
      <c r="R23" s="11">
        <f t="shared" si="2"/>
        <v>60.877158619587817</v>
      </c>
      <c r="S23" s="32">
        <f t="shared" si="1"/>
        <v>53</v>
      </c>
      <c r="T23" s="11"/>
      <c r="U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Y23" s="11"/>
      <c r="BZ23" s="11"/>
      <c r="CA23" s="11"/>
      <c r="CB23" s="11"/>
      <c r="CC23" s="11"/>
      <c r="CD23" s="11"/>
      <c r="CE23" s="11"/>
      <c r="CF23" s="11"/>
      <c r="CG23" s="11"/>
      <c r="CH23" s="11"/>
      <c r="CI23" s="11"/>
      <c r="CJ23" s="11"/>
      <c r="CK23" s="11"/>
      <c r="CL23" s="11"/>
      <c r="CM23" s="11"/>
      <c r="CN23" s="11"/>
    </row>
    <row r="24" spans="1:92" s="34" customFormat="1" x14ac:dyDescent="0.15">
      <c r="A24" s="56" t="s">
        <v>63</v>
      </c>
      <c r="B24" s="6">
        <v>200</v>
      </c>
      <c r="C24" s="6">
        <v>1200</v>
      </c>
      <c r="D24" s="15">
        <v>4003.7244495112163</v>
      </c>
      <c r="E24" s="6">
        <v>15000</v>
      </c>
      <c r="F24" s="6">
        <v>10000</v>
      </c>
      <c r="G24" s="6">
        <v>500</v>
      </c>
      <c r="H24" s="15">
        <v>3832.1354585640206</v>
      </c>
      <c r="I24" s="6">
        <v>3000</v>
      </c>
      <c r="J24" s="6">
        <v>3000</v>
      </c>
      <c r="K24" s="6">
        <v>3000</v>
      </c>
      <c r="L24" s="6">
        <v>500</v>
      </c>
      <c r="M24" s="6">
        <v>800</v>
      </c>
      <c r="N24" s="15">
        <v>739.37631806178069</v>
      </c>
      <c r="O24" s="15">
        <v>706.3520315575189</v>
      </c>
      <c r="P24" s="6">
        <v>300</v>
      </c>
      <c r="Q24" s="34">
        <f t="shared" si="0"/>
        <v>46.781588257694544</v>
      </c>
      <c r="R24" s="11">
        <f t="shared" si="2"/>
        <v>60.877158619587817</v>
      </c>
      <c r="S24" s="32">
        <f t="shared" si="1"/>
        <v>45</v>
      </c>
      <c r="T24" s="11"/>
      <c r="U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Y24" s="11"/>
      <c r="BZ24" s="11"/>
      <c r="CA24" s="11"/>
      <c r="CB24" s="11"/>
      <c r="CC24" s="11"/>
      <c r="CD24" s="11"/>
      <c r="CE24" s="11"/>
      <c r="CF24" s="11"/>
      <c r="CG24" s="11"/>
      <c r="CH24" s="11"/>
      <c r="CI24" s="11"/>
      <c r="CJ24" s="11"/>
      <c r="CK24" s="11"/>
      <c r="CL24" s="11"/>
      <c r="CM24" s="11"/>
      <c r="CN24" s="11"/>
    </row>
    <row r="25" spans="1:92" s="34" customFormat="1" x14ac:dyDescent="0.15">
      <c r="A25" s="56" t="s">
        <v>64</v>
      </c>
      <c r="B25" s="6">
        <v>600</v>
      </c>
      <c r="C25" s="6">
        <v>1200</v>
      </c>
      <c r="D25" s="6">
        <v>3600</v>
      </c>
      <c r="E25" s="6">
        <v>400</v>
      </c>
      <c r="F25" s="6">
        <v>500</v>
      </c>
      <c r="G25" s="15">
        <v>1480.4806667573071</v>
      </c>
      <c r="H25" s="15">
        <v>1380.6923607546278</v>
      </c>
      <c r="I25" s="15">
        <v>919.61306835710479</v>
      </c>
      <c r="J25" s="6">
        <v>2000</v>
      </c>
      <c r="K25" s="6">
        <v>650</v>
      </c>
      <c r="L25" s="15">
        <v>1396.6802313547612</v>
      </c>
      <c r="M25" s="15">
        <v>206.73587416630798</v>
      </c>
      <c r="N25" s="15">
        <v>266.39226225395532</v>
      </c>
      <c r="O25" s="15">
        <v>254.49383627479207</v>
      </c>
      <c r="P25" s="6">
        <v>2000</v>
      </c>
      <c r="Q25" s="34">
        <f t="shared" si="0"/>
        <v>16.855088299918854</v>
      </c>
      <c r="R25" s="11">
        <f t="shared" si="2"/>
        <v>60.877158619587817</v>
      </c>
      <c r="S25" s="32">
        <f t="shared" si="1"/>
        <v>51</v>
      </c>
      <c r="T25" s="11"/>
      <c r="U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Y25" s="11"/>
      <c r="BZ25" s="11"/>
      <c r="CA25" s="11"/>
      <c r="CB25" s="11"/>
      <c r="CC25" s="11"/>
      <c r="CD25" s="11"/>
      <c r="CE25" s="11"/>
      <c r="CF25" s="11"/>
      <c r="CG25" s="11"/>
      <c r="CH25" s="11"/>
      <c r="CI25" s="11"/>
      <c r="CJ25" s="11"/>
      <c r="CK25" s="11"/>
      <c r="CL25" s="11"/>
      <c r="CM25" s="11"/>
      <c r="CN25" s="11"/>
    </row>
    <row r="26" spans="1:92" s="34" customFormat="1" x14ac:dyDescent="0.15">
      <c r="A26" s="56" t="s">
        <v>65</v>
      </c>
      <c r="B26" s="6">
        <v>5200</v>
      </c>
      <c r="C26" s="6">
        <v>3000</v>
      </c>
      <c r="D26" s="6">
        <v>7300</v>
      </c>
      <c r="E26" s="6">
        <v>10000</v>
      </c>
      <c r="F26" s="6">
        <v>2000</v>
      </c>
      <c r="G26" s="15">
        <v>4971.0255207580622</v>
      </c>
      <c r="H26" s="15">
        <v>4635.9652751576232</v>
      </c>
      <c r="I26" s="6">
        <v>3200</v>
      </c>
      <c r="J26" s="6">
        <v>7200</v>
      </c>
      <c r="K26" s="6">
        <v>4600</v>
      </c>
      <c r="L26" s="6">
        <v>2500</v>
      </c>
      <c r="M26" s="6">
        <v>800</v>
      </c>
      <c r="N26" s="6">
        <v>33</v>
      </c>
      <c r="O26" s="15">
        <v>854.51663328313475</v>
      </c>
      <c r="P26" s="6">
        <v>300</v>
      </c>
      <c r="Q26" s="34">
        <f t="shared" si="0"/>
        <v>56.594507429198821</v>
      </c>
      <c r="R26" s="11">
        <f t="shared" si="2"/>
        <v>60.877158619587817</v>
      </c>
      <c r="S26" s="32">
        <f t="shared" si="1"/>
        <v>40</v>
      </c>
      <c r="T26" s="11"/>
      <c r="U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Y26" s="11"/>
      <c r="BZ26" s="11"/>
      <c r="CA26" s="11"/>
      <c r="CB26" s="11"/>
      <c r="CC26" s="11"/>
      <c r="CD26" s="11"/>
      <c r="CE26" s="11"/>
      <c r="CF26" s="11"/>
      <c r="CG26" s="11"/>
      <c r="CH26" s="11"/>
      <c r="CI26" s="11"/>
      <c r="CJ26" s="11"/>
      <c r="CK26" s="11"/>
      <c r="CL26" s="11"/>
      <c r="CM26" s="11"/>
      <c r="CN26" s="11"/>
    </row>
    <row r="27" spans="1:92" s="34" customFormat="1" x14ac:dyDescent="0.15">
      <c r="A27" s="56" t="s">
        <v>66</v>
      </c>
      <c r="B27" s="6">
        <v>6000</v>
      </c>
      <c r="C27" s="6">
        <v>5350</v>
      </c>
      <c r="D27" s="6">
        <v>3200</v>
      </c>
      <c r="E27" s="6">
        <v>5680</v>
      </c>
      <c r="F27" s="6">
        <v>3500</v>
      </c>
      <c r="G27" s="6">
        <v>2850</v>
      </c>
      <c r="H27" s="6">
        <v>3000</v>
      </c>
      <c r="I27" s="6">
        <v>200</v>
      </c>
      <c r="J27" s="6">
        <v>2700</v>
      </c>
      <c r="K27" s="6">
        <v>1975</v>
      </c>
      <c r="L27" s="6">
        <v>1000</v>
      </c>
      <c r="M27" s="6">
        <v>200</v>
      </c>
      <c r="N27" s="6">
        <v>20</v>
      </c>
      <c r="O27" s="15">
        <v>603.63469665274579</v>
      </c>
      <c r="P27" s="6">
        <v>3700</v>
      </c>
      <c r="Q27" s="34">
        <f t="shared" si="0"/>
        <v>39.978634696652747</v>
      </c>
      <c r="R27" s="11">
        <f t="shared" si="2"/>
        <v>60.877158619587817</v>
      </c>
      <c r="S27" s="32">
        <f t="shared" si="1"/>
        <v>48</v>
      </c>
      <c r="T27" s="11"/>
      <c r="U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Y27" s="11"/>
      <c r="BZ27" s="11"/>
      <c r="CA27" s="11"/>
      <c r="CB27" s="11"/>
      <c r="CC27" s="11"/>
      <c r="CD27" s="11"/>
      <c r="CE27" s="11"/>
      <c r="CF27" s="11"/>
      <c r="CG27" s="11"/>
      <c r="CH27" s="11"/>
      <c r="CI27" s="11"/>
      <c r="CJ27" s="11"/>
      <c r="CK27" s="11"/>
      <c r="CL27" s="11"/>
      <c r="CM27" s="11"/>
      <c r="CN27" s="11"/>
    </row>
    <row r="28" spans="1:92" s="34" customFormat="1" x14ac:dyDescent="0.15">
      <c r="A28" s="56" t="s">
        <v>67</v>
      </c>
      <c r="B28" s="6">
        <v>3100</v>
      </c>
      <c r="C28" s="6">
        <v>7000</v>
      </c>
      <c r="D28" s="6">
        <v>7340</v>
      </c>
      <c r="E28" s="6">
        <v>8750</v>
      </c>
      <c r="F28" s="6">
        <v>500</v>
      </c>
      <c r="G28" s="6">
        <v>3000</v>
      </c>
      <c r="H28" s="15">
        <v>6273.7775964732928</v>
      </c>
      <c r="I28" s="6">
        <v>2000</v>
      </c>
      <c r="J28" s="15">
        <v>4328.2379128724524</v>
      </c>
      <c r="K28" s="6">
        <v>1200</v>
      </c>
      <c r="L28" s="15">
        <v>6346.4254557926524</v>
      </c>
      <c r="M28" s="6">
        <v>1000</v>
      </c>
      <c r="N28" s="6">
        <v>900</v>
      </c>
      <c r="O28" s="6">
        <v>13800</v>
      </c>
      <c r="P28" s="6">
        <v>11050</v>
      </c>
      <c r="Q28" s="34">
        <f t="shared" si="0"/>
        <v>76.588440965138403</v>
      </c>
      <c r="R28" s="11">
        <f t="shared" si="2"/>
        <v>60.877158619587817</v>
      </c>
      <c r="S28" s="32">
        <f t="shared" si="1"/>
        <v>31</v>
      </c>
      <c r="T28" s="11"/>
      <c r="U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Y28" s="11"/>
      <c r="BZ28" s="11"/>
      <c r="CA28" s="11"/>
      <c r="CB28" s="11"/>
      <c r="CC28" s="11"/>
      <c r="CD28" s="11"/>
      <c r="CE28" s="11"/>
      <c r="CF28" s="11"/>
      <c r="CG28" s="11"/>
      <c r="CH28" s="11"/>
      <c r="CI28" s="11"/>
      <c r="CJ28" s="11"/>
      <c r="CK28" s="11"/>
      <c r="CL28" s="11"/>
      <c r="CM28" s="11"/>
      <c r="CN28" s="11"/>
    </row>
    <row r="29" spans="1:92" s="34" customFormat="1" x14ac:dyDescent="0.15">
      <c r="A29" s="56" t="s">
        <v>68</v>
      </c>
      <c r="B29" s="15">
        <v>995.62133791128417</v>
      </c>
      <c r="C29" s="6">
        <v>400</v>
      </c>
      <c r="D29" s="6">
        <v>10480</v>
      </c>
      <c r="E29" s="6">
        <v>550</v>
      </c>
      <c r="F29" s="6">
        <v>100</v>
      </c>
      <c r="G29" s="6">
        <v>5575</v>
      </c>
      <c r="H29" s="15">
        <v>2644.994062447638</v>
      </c>
      <c r="I29" s="15">
        <v>1761.7038919693498</v>
      </c>
      <c r="J29" s="6">
        <v>600</v>
      </c>
      <c r="K29" s="6">
        <v>600</v>
      </c>
      <c r="L29" s="15">
        <v>2675.6220459227629</v>
      </c>
      <c r="M29" s="15">
        <v>396.04416972807871</v>
      </c>
      <c r="N29" s="15">
        <v>510.3279861408036</v>
      </c>
      <c r="O29" s="6">
        <v>1400</v>
      </c>
      <c r="P29" s="6">
        <v>3600</v>
      </c>
      <c r="Q29" s="34">
        <f t="shared" si="0"/>
        <v>32.289313494119924</v>
      </c>
      <c r="R29" s="11">
        <f t="shared" si="2"/>
        <v>60.877158619587817</v>
      </c>
      <c r="S29" s="32">
        <f t="shared" si="1"/>
        <v>49</v>
      </c>
      <c r="T29" s="11"/>
      <c r="U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Y29" s="11"/>
      <c r="BZ29" s="11"/>
      <c r="CA29" s="11"/>
      <c r="CB29" s="11"/>
      <c r="CC29" s="11"/>
      <c r="CD29" s="11"/>
      <c r="CE29" s="11"/>
      <c r="CF29" s="11"/>
      <c r="CG29" s="11"/>
      <c r="CH29" s="11"/>
      <c r="CI29" s="11"/>
      <c r="CJ29" s="11"/>
      <c r="CK29" s="11"/>
      <c r="CL29" s="11"/>
      <c r="CM29" s="11"/>
      <c r="CN29" s="11"/>
    </row>
    <row r="30" spans="1:92" s="34" customFormat="1" x14ac:dyDescent="0.15">
      <c r="A30" s="56" t="s">
        <v>69</v>
      </c>
      <c r="B30" s="6">
        <v>540</v>
      </c>
      <c r="C30" s="6">
        <v>900</v>
      </c>
      <c r="D30" s="6">
        <v>4249</v>
      </c>
      <c r="E30" s="6">
        <v>7600</v>
      </c>
      <c r="F30" s="6">
        <v>400</v>
      </c>
      <c r="G30" s="6">
        <v>8000</v>
      </c>
      <c r="H30" s="15">
        <v>4018.2494117770157</v>
      </c>
      <c r="I30" s="15">
        <v>2676.3635231301741</v>
      </c>
      <c r="J30" s="6">
        <v>7600</v>
      </c>
      <c r="K30" s="6">
        <v>500</v>
      </c>
      <c r="L30" s="6">
        <v>2700</v>
      </c>
      <c r="M30" s="6">
        <v>650</v>
      </c>
      <c r="N30" s="6">
        <v>200</v>
      </c>
      <c r="O30" s="6">
        <v>1020</v>
      </c>
      <c r="P30" s="6">
        <v>8000</v>
      </c>
      <c r="Q30" s="34">
        <f t="shared" si="0"/>
        <v>49.053612934907186</v>
      </c>
      <c r="R30" s="11">
        <f t="shared" si="2"/>
        <v>60.877158619587817</v>
      </c>
      <c r="S30" s="32">
        <f t="shared" si="1"/>
        <v>44</v>
      </c>
      <c r="T30" s="11"/>
      <c r="U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Y30" s="11"/>
      <c r="BZ30" s="11"/>
      <c r="CA30" s="11"/>
      <c r="CB30" s="11"/>
      <c r="CC30" s="11"/>
      <c r="CD30" s="11"/>
      <c r="CE30" s="11"/>
      <c r="CF30" s="11"/>
      <c r="CG30" s="11"/>
      <c r="CH30" s="11"/>
      <c r="CI30" s="11"/>
      <c r="CJ30" s="11"/>
      <c r="CK30" s="11"/>
      <c r="CL30" s="11"/>
      <c r="CM30" s="11"/>
      <c r="CN30" s="11"/>
    </row>
    <row r="31" spans="1:92" s="34" customFormat="1" x14ac:dyDescent="0.15">
      <c r="A31" s="56" t="s">
        <v>70</v>
      </c>
      <c r="B31" s="6">
        <v>1500</v>
      </c>
      <c r="C31" s="6">
        <v>12025</v>
      </c>
      <c r="D31" s="6">
        <v>3500</v>
      </c>
      <c r="E31" s="6">
        <v>14500</v>
      </c>
      <c r="F31" s="6">
        <v>1507</v>
      </c>
      <c r="G31" s="6">
        <v>4520</v>
      </c>
      <c r="H31" s="15">
        <v>5676.4692732203848</v>
      </c>
      <c r="I31" s="15">
        <v>3780.8243705550803</v>
      </c>
      <c r="J31" s="6">
        <v>3000</v>
      </c>
      <c r="K31" s="6">
        <v>3500</v>
      </c>
      <c r="L31" s="15">
        <v>5742.2005387687104</v>
      </c>
      <c r="M31" s="15">
        <v>849.95750735955903</v>
      </c>
      <c r="N31" s="15">
        <v>1095.2240588058805</v>
      </c>
      <c r="O31" s="6">
        <v>3100</v>
      </c>
      <c r="P31" s="6">
        <v>5000</v>
      </c>
      <c r="Q31" s="34">
        <f t="shared" si="0"/>
        <v>69.296675748709617</v>
      </c>
      <c r="R31" s="11">
        <f t="shared" si="2"/>
        <v>60.877158619587817</v>
      </c>
      <c r="S31" s="32">
        <f t="shared" si="1"/>
        <v>34</v>
      </c>
      <c r="T31" s="11"/>
      <c r="U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Y31" s="11"/>
      <c r="BZ31" s="11"/>
      <c r="CA31" s="11"/>
      <c r="CB31" s="11"/>
      <c r="CC31" s="11"/>
      <c r="CD31" s="11"/>
      <c r="CE31" s="11"/>
      <c r="CF31" s="11"/>
      <c r="CG31" s="11"/>
      <c r="CH31" s="11"/>
      <c r="CI31" s="11"/>
      <c r="CJ31" s="11"/>
      <c r="CK31" s="11"/>
      <c r="CL31" s="11"/>
      <c r="CM31" s="11"/>
      <c r="CN31" s="11"/>
    </row>
    <row r="32" spans="1:92" s="34" customFormat="1" x14ac:dyDescent="0.15">
      <c r="A32" s="56" t="s">
        <v>71</v>
      </c>
      <c r="B32" s="6">
        <v>7700</v>
      </c>
      <c r="C32" s="6">
        <v>5300</v>
      </c>
      <c r="D32" s="6">
        <v>3418</v>
      </c>
      <c r="E32" s="6">
        <v>13500</v>
      </c>
      <c r="F32" s="6">
        <v>200</v>
      </c>
      <c r="G32" s="6">
        <v>5600</v>
      </c>
      <c r="H32" s="15">
        <v>4949.2138947249041</v>
      </c>
      <c r="I32" s="15">
        <v>3296.4343868718511</v>
      </c>
      <c r="J32" s="6">
        <v>2800</v>
      </c>
      <c r="K32" s="6">
        <v>1400</v>
      </c>
      <c r="L32" s="6">
        <v>2000</v>
      </c>
      <c r="M32" s="6">
        <v>50</v>
      </c>
      <c r="N32" s="15">
        <v>954.906627478838</v>
      </c>
      <c r="O32" s="6">
        <v>750</v>
      </c>
      <c r="P32" s="6">
        <v>8500</v>
      </c>
      <c r="Q32" s="34">
        <f t="shared" si="0"/>
        <v>60.418554909075588</v>
      </c>
      <c r="R32" s="11">
        <f t="shared" si="2"/>
        <v>60.877158619587817</v>
      </c>
      <c r="S32" s="32">
        <f t="shared" si="1"/>
        <v>39</v>
      </c>
      <c r="T32" s="11"/>
      <c r="U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Y32" s="11"/>
      <c r="BZ32" s="11"/>
      <c r="CA32" s="11"/>
      <c r="CB32" s="11"/>
      <c r="CC32" s="11"/>
      <c r="CD32" s="11"/>
      <c r="CE32" s="11"/>
      <c r="CF32" s="11"/>
      <c r="CG32" s="11"/>
      <c r="CH32" s="11"/>
      <c r="CI32" s="11"/>
      <c r="CJ32" s="11"/>
      <c r="CK32" s="11"/>
      <c r="CL32" s="11"/>
      <c r="CM32" s="11"/>
      <c r="CN32" s="11"/>
    </row>
    <row r="33" spans="1:92" s="34" customFormat="1" x14ac:dyDescent="0.15">
      <c r="A33" s="56" t="s">
        <v>72</v>
      </c>
      <c r="B33" s="6">
        <v>1200</v>
      </c>
      <c r="C33" s="6">
        <v>6500</v>
      </c>
      <c r="D33" s="6">
        <v>19581</v>
      </c>
      <c r="E33" s="6">
        <v>5300</v>
      </c>
      <c r="F33" s="15">
        <v>6168.4924281192798</v>
      </c>
      <c r="G33" s="6">
        <v>10326</v>
      </c>
      <c r="H33" s="15">
        <v>10834.731896280795</v>
      </c>
      <c r="I33" s="15">
        <v>7216.4961052707331</v>
      </c>
      <c r="J33" s="6">
        <v>2450</v>
      </c>
      <c r="K33" s="6">
        <v>250</v>
      </c>
      <c r="L33" s="15">
        <v>10960.193799643832</v>
      </c>
      <c r="M33" s="15">
        <v>1622.3221288124455</v>
      </c>
      <c r="N33" s="6">
        <v>258</v>
      </c>
      <c r="O33" s="6">
        <v>4600</v>
      </c>
      <c r="P33" s="6">
        <v>45000</v>
      </c>
      <c r="Q33" s="34">
        <f t="shared" si="0"/>
        <v>132.26723635812709</v>
      </c>
      <c r="R33" s="11">
        <f t="shared" si="2"/>
        <v>60.877158619587817</v>
      </c>
      <c r="S33" s="32">
        <f t="shared" si="1"/>
        <v>12</v>
      </c>
      <c r="T33" s="11"/>
      <c r="U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Y33" s="11"/>
      <c r="BZ33" s="11"/>
      <c r="CA33" s="11"/>
      <c r="CB33" s="11"/>
      <c r="CC33" s="11"/>
      <c r="CD33" s="11"/>
      <c r="CE33" s="11"/>
      <c r="CF33" s="11"/>
      <c r="CG33" s="11"/>
      <c r="CH33" s="11"/>
      <c r="CI33" s="11"/>
      <c r="CJ33" s="11"/>
      <c r="CK33" s="11"/>
      <c r="CL33" s="11"/>
      <c r="CM33" s="11"/>
      <c r="CN33" s="11"/>
    </row>
    <row r="34" spans="1:92" s="34" customFormat="1" x14ac:dyDescent="0.15">
      <c r="A34" s="42" t="s">
        <v>73</v>
      </c>
      <c r="B34" s="6">
        <v>2900</v>
      </c>
      <c r="C34" s="6">
        <v>4580</v>
      </c>
      <c r="D34" s="6">
        <v>9199</v>
      </c>
      <c r="E34" s="6">
        <v>10000</v>
      </c>
      <c r="F34" s="6">
        <v>9200</v>
      </c>
      <c r="G34" s="6">
        <v>8200</v>
      </c>
      <c r="H34" s="15">
        <v>6891.7417274602085</v>
      </c>
      <c r="I34" s="6">
        <v>4000</v>
      </c>
      <c r="J34" s="6">
        <v>7000</v>
      </c>
      <c r="K34" s="6">
        <v>1500</v>
      </c>
      <c r="L34" s="6">
        <v>4000</v>
      </c>
      <c r="M34" s="15">
        <v>1031.9244830002044</v>
      </c>
      <c r="N34" s="15">
        <v>1329.700027196985</v>
      </c>
      <c r="O34" s="6">
        <v>1200</v>
      </c>
      <c r="P34" s="6">
        <v>13100</v>
      </c>
      <c r="Q34" s="34">
        <f t="shared" si="0"/>
        <v>84.132366237657394</v>
      </c>
      <c r="R34" s="11">
        <f t="shared" si="2"/>
        <v>60.877158619587817</v>
      </c>
      <c r="S34" s="32">
        <f t="shared" si="1"/>
        <v>27</v>
      </c>
      <c r="T34" s="11"/>
      <c r="U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BA34" s="11"/>
      <c r="BB34" s="11"/>
      <c r="BC34" s="11"/>
      <c r="BD34" s="11"/>
      <c r="BE34" s="11"/>
      <c r="BF34" s="11"/>
      <c r="BG34" s="11"/>
      <c r="BH34" s="11"/>
      <c r="BI34" s="11"/>
      <c r="BJ34" s="11"/>
      <c r="BK34" s="11"/>
      <c r="BL34" s="11"/>
      <c r="BM34" s="11"/>
      <c r="BN34" s="11"/>
      <c r="BO34" s="11"/>
      <c r="BP34" s="11"/>
      <c r="BQ34" s="11"/>
      <c r="BR34" s="11"/>
      <c r="BS34" s="11"/>
      <c r="BT34" s="11"/>
      <c r="BU34" s="11"/>
      <c r="BV34" s="11"/>
      <c r="BW34" s="11"/>
      <c r="BY34" s="11"/>
      <c r="BZ34" s="11"/>
      <c r="CA34" s="11"/>
      <c r="CB34" s="11"/>
      <c r="CC34" s="11"/>
      <c r="CD34" s="11"/>
      <c r="CE34" s="11"/>
      <c r="CF34" s="11"/>
      <c r="CG34" s="11"/>
      <c r="CH34" s="11"/>
      <c r="CI34" s="11"/>
      <c r="CJ34" s="11"/>
      <c r="CK34" s="11"/>
      <c r="CL34" s="11"/>
      <c r="CM34" s="11"/>
      <c r="CN34" s="11"/>
    </row>
    <row r="35" spans="1:92" s="34" customFormat="1" x14ac:dyDescent="0.15">
      <c r="A35" s="42" t="s">
        <v>74</v>
      </c>
      <c r="B35" s="6">
        <v>350</v>
      </c>
      <c r="C35" s="6">
        <v>1000</v>
      </c>
      <c r="D35" s="6">
        <v>1797</v>
      </c>
      <c r="E35" s="6">
        <v>3500</v>
      </c>
      <c r="F35" s="6">
        <v>400</v>
      </c>
      <c r="G35" s="6">
        <v>800</v>
      </c>
      <c r="H35" s="6">
        <v>4000</v>
      </c>
      <c r="I35" s="6">
        <v>8000</v>
      </c>
      <c r="J35" s="6">
        <v>600</v>
      </c>
      <c r="K35" s="6">
        <v>350</v>
      </c>
      <c r="L35" s="15">
        <v>5109.1556582353924</v>
      </c>
      <c r="M35" s="6">
        <v>200</v>
      </c>
      <c r="N35" s="6">
        <v>620</v>
      </c>
      <c r="O35" s="15">
        <v>930.95655999078531</v>
      </c>
      <c r="P35" s="6">
        <v>34000</v>
      </c>
      <c r="Q35" s="34">
        <f t="shared" si="0"/>
        <v>61.657112218226175</v>
      </c>
      <c r="R35" s="11">
        <f t="shared" si="2"/>
        <v>60.877158619587817</v>
      </c>
      <c r="S35" s="32">
        <f t="shared" si="1"/>
        <v>37</v>
      </c>
      <c r="T35" s="11"/>
      <c r="U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Y35" s="11"/>
      <c r="BZ35" s="11"/>
      <c r="CA35" s="11"/>
      <c r="CB35" s="11"/>
      <c r="CC35" s="11"/>
      <c r="CD35" s="11"/>
      <c r="CE35" s="11"/>
      <c r="CF35" s="11"/>
      <c r="CG35" s="11"/>
      <c r="CH35" s="11"/>
      <c r="CI35" s="11"/>
      <c r="CJ35" s="11"/>
      <c r="CK35" s="11"/>
      <c r="CL35" s="11"/>
      <c r="CM35" s="11"/>
      <c r="CN35" s="11"/>
    </row>
    <row r="36" spans="1:92" x14ac:dyDescent="0.15">
      <c r="A36" s="38" t="s">
        <v>4</v>
      </c>
      <c r="B36" s="6">
        <v>550</v>
      </c>
      <c r="C36" s="21">
        <v>550</v>
      </c>
      <c r="D36" s="21">
        <v>5795</v>
      </c>
      <c r="E36" s="21">
        <v>3000</v>
      </c>
      <c r="F36" s="21">
        <v>300</v>
      </c>
      <c r="G36" s="6">
        <v>11000</v>
      </c>
      <c r="H36" s="6">
        <v>500</v>
      </c>
      <c r="I36" s="6">
        <v>200</v>
      </c>
      <c r="J36" s="6">
        <v>500</v>
      </c>
      <c r="K36" s="6">
        <v>200</v>
      </c>
      <c r="L36" s="6">
        <v>600</v>
      </c>
      <c r="M36" s="21">
        <v>500</v>
      </c>
      <c r="N36" s="21">
        <v>1799</v>
      </c>
      <c r="O36" s="6">
        <v>280</v>
      </c>
      <c r="P36" s="6">
        <v>5300</v>
      </c>
      <c r="Q36" s="34">
        <f t="shared" si="0"/>
        <v>31.074000000000002</v>
      </c>
      <c r="R36" s="11">
        <f t="shared" si="2"/>
        <v>60.877158619587817</v>
      </c>
      <c r="S36" s="32">
        <f t="shared" si="1"/>
        <v>50</v>
      </c>
      <c r="CM36" s="34"/>
    </row>
    <row r="37" spans="1:92" x14ac:dyDescent="0.15">
      <c r="A37" s="38" t="s">
        <v>5</v>
      </c>
      <c r="B37" s="6">
        <v>3600</v>
      </c>
      <c r="C37" s="21">
        <v>18500</v>
      </c>
      <c r="D37" s="21">
        <v>4525</v>
      </c>
      <c r="E37" s="21">
        <v>800</v>
      </c>
      <c r="F37" s="21">
        <v>500</v>
      </c>
      <c r="G37" s="6">
        <v>3500</v>
      </c>
      <c r="H37" s="6">
        <v>300</v>
      </c>
      <c r="I37" s="15">
        <v>3329.7962582061409</v>
      </c>
      <c r="J37" s="15">
        <v>3448.9861824079067</v>
      </c>
      <c r="K37" s="18">
        <v>1200</v>
      </c>
      <c r="L37" s="15">
        <v>5057.1928219585216</v>
      </c>
      <c r="M37" s="45">
        <v>748.5630249532278</v>
      </c>
      <c r="N37" s="21">
        <v>499</v>
      </c>
      <c r="O37" s="15">
        <v>921.48823556609875</v>
      </c>
      <c r="P37" s="6">
        <v>14100</v>
      </c>
      <c r="Q37" s="34">
        <f t="shared" si="0"/>
        <v>61.030026523091898</v>
      </c>
      <c r="R37" s="11">
        <f t="shared" si="2"/>
        <v>60.877158619587817</v>
      </c>
      <c r="S37" s="32">
        <f t="shared" si="1"/>
        <v>38</v>
      </c>
      <c r="CM37" s="11"/>
    </row>
    <row r="38" spans="1:92" x14ac:dyDescent="0.15">
      <c r="A38" s="38" t="s">
        <v>6</v>
      </c>
      <c r="B38" s="6">
        <v>800</v>
      </c>
      <c r="C38" s="21">
        <v>9250</v>
      </c>
      <c r="D38" s="21">
        <v>3549</v>
      </c>
      <c r="E38" s="21">
        <v>16500</v>
      </c>
      <c r="F38" s="21">
        <v>300</v>
      </c>
      <c r="G38" s="6">
        <v>11000</v>
      </c>
      <c r="H38" s="15">
        <v>7610.4097757415711</v>
      </c>
      <c r="I38" s="6">
        <v>4100</v>
      </c>
      <c r="J38" s="6">
        <v>6000</v>
      </c>
      <c r="K38" s="6">
        <v>6000</v>
      </c>
      <c r="L38" s="15">
        <v>7698.5353062055538</v>
      </c>
      <c r="M38" s="45">
        <v>1139.5331519692415</v>
      </c>
      <c r="N38" s="84">
        <v>1478.1772290757131</v>
      </c>
      <c r="O38" s="6">
        <v>1080</v>
      </c>
      <c r="P38" s="6">
        <v>16400</v>
      </c>
      <c r="Q38" s="34">
        <f t="shared" si="0"/>
        <v>92.905655462992073</v>
      </c>
      <c r="R38" s="11">
        <f t="shared" si="2"/>
        <v>60.877158619587817</v>
      </c>
      <c r="S38" s="32">
        <f t="shared" si="1"/>
        <v>23</v>
      </c>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c r="BH38" s="32"/>
      <c r="BI38" s="32"/>
      <c r="BJ38" s="32"/>
      <c r="BK38" s="32"/>
      <c r="BL38" s="32"/>
      <c r="BM38" s="32"/>
      <c r="BN38" s="32"/>
      <c r="BO38" s="32"/>
      <c r="BP38" s="32"/>
      <c r="BQ38" s="32"/>
      <c r="BR38" s="32"/>
      <c r="BS38" s="32"/>
      <c r="BT38" s="32"/>
      <c r="BU38" s="32"/>
      <c r="BV38" s="32"/>
      <c r="BW38" s="32"/>
      <c r="BX38" s="32"/>
      <c r="BY38" s="32"/>
      <c r="BZ38" s="32"/>
      <c r="CA38" s="32"/>
      <c r="CB38" s="32"/>
      <c r="CC38" s="32"/>
      <c r="CD38" s="32"/>
      <c r="CE38" s="32"/>
      <c r="CF38" s="32"/>
      <c r="CG38" s="32"/>
      <c r="CH38" s="32"/>
      <c r="CI38" s="32"/>
      <c r="CJ38" s="32"/>
      <c r="CK38" s="32"/>
      <c r="CL38" s="32"/>
      <c r="CM38" s="34"/>
    </row>
    <row r="39" spans="1:92" x14ac:dyDescent="0.15">
      <c r="A39" s="38" t="s">
        <v>7</v>
      </c>
      <c r="B39" s="6">
        <v>1400</v>
      </c>
      <c r="C39" s="21">
        <v>5000</v>
      </c>
      <c r="D39" s="21">
        <v>13598</v>
      </c>
      <c r="E39" s="21">
        <v>30000</v>
      </c>
      <c r="F39" s="21">
        <v>1200</v>
      </c>
      <c r="G39" s="6">
        <v>7500</v>
      </c>
      <c r="H39" s="6">
        <v>10700</v>
      </c>
      <c r="I39" s="6">
        <v>8000</v>
      </c>
      <c r="J39" s="6">
        <v>5000</v>
      </c>
      <c r="K39" s="6">
        <v>872</v>
      </c>
      <c r="L39" s="15">
        <v>9484.1281996786347</v>
      </c>
      <c r="M39" s="21">
        <v>700</v>
      </c>
      <c r="N39" s="21">
        <v>410</v>
      </c>
      <c r="O39" s="6">
        <v>590</v>
      </c>
      <c r="P39" s="6">
        <v>20000</v>
      </c>
      <c r="Q39" s="34">
        <f t="shared" si="0"/>
        <v>114.45412819967864</v>
      </c>
      <c r="R39" s="11">
        <f t="shared" si="2"/>
        <v>60.877158619587817</v>
      </c>
      <c r="S39" s="32">
        <f t="shared" si="1"/>
        <v>15</v>
      </c>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c r="BE39" s="32"/>
      <c r="BF39" s="32"/>
      <c r="BG39" s="32"/>
      <c r="BH39" s="32"/>
      <c r="BI39" s="32"/>
      <c r="BJ39" s="32"/>
      <c r="BK39" s="32"/>
      <c r="BL39" s="32"/>
      <c r="BM39" s="32"/>
      <c r="BN39" s="32"/>
      <c r="BO39" s="32"/>
      <c r="BP39" s="32"/>
      <c r="BQ39" s="32"/>
      <c r="BR39" s="32"/>
      <c r="BS39" s="32"/>
      <c r="BT39" s="32"/>
      <c r="BU39" s="32"/>
      <c r="BV39" s="32"/>
      <c r="BW39" s="32"/>
      <c r="BX39" s="32"/>
      <c r="BY39" s="32"/>
      <c r="BZ39" s="32"/>
      <c r="CA39" s="32"/>
      <c r="CB39" s="32"/>
      <c r="CC39" s="32"/>
      <c r="CD39" s="32"/>
      <c r="CE39" s="32"/>
      <c r="CF39" s="32"/>
      <c r="CG39" s="32"/>
      <c r="CH39" s="32"/>
      <c r="CI39" s="32"/>
      <c r="CJ39" s="32"/>
      <c r="CK39" s="32"/>
      <c r="CL39" s="32"/>
      <c r="CM39" s="34"/>
    </row>
    <row r="40" spans="1:92" x14ac:dyDescent="0.15">
      <c r="A40" s="38" t="s">
        <v>8</v>
      </c>
      <c r="B40" s="6">
        <v>430</v>
      </c>
      <c r="C40" s="21">
        <v>10000</v>
      </c>
      <c r="D40" s="21">
        <v>9107</v>
      </c>
      <c r="E40" s="21">
        <v>46000</v>
      </c>
      <c r="F40" s="21">
        <v>1000</v>
      </c>
      <c r="G40" s="6">
        <v>600</v>
      </c>
      <c r="H40" s="6">
        <v>10000</v>
      </c>
      <c r="I40" s="15">
        <v>5732.1382283683106</v>
      </c>
      <c r="J40" s="6">
        <v>3300</v>
      </c>
      <c r="K40" s="6">
        <v>5000</v>
      </c>
      <c r="L40" s="15">
        <v>8705.7964076722583</v>
      </c>
      <c r="M40" s="21">
        <v>400</v>
      </c>
      <c r="N40" s="21">
        <v>2000</v>
      </c>
      <c r="O40" s="15">
        <v>1586.3126547338043</v>
      </c>
      <c r="P40" s="6">
        <v>1200</v>
      </c>
      <c r="Q40" s="34">
        <f t="shared" si="0"/>
        <v>105.06124729077436</v>
      </c>
      <c r="R40" s="11">
        <f t="shared" si="2"/>
        <v>60.877158619587817</v>
      </c>
      <c r="S40" s="32">
        <f t="shared" si="1"/>
        <v>16</v>
      </c>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c r="BE40" s="32"/>
      <c r="BF40" s="32"/>
      <c r="BG40" s="32"/>
      <c r="BH40" s="32"/>
      <c r="BI40" s="32"/>
      <c r="BJ40" s="32"/>
      <c r="BK40" s="32"/>
      <c r="BL40" s="32"/>
      <c r="BM40" s="32"/>
      <c r="BN40" s="32"/>
      <c r="BO40" s="32"/>
      <c r="BP40" s="32"/>
      <c r="BQ40" s="32"/>
      <c r="BR40" s="32"/>
      <c r="BS40" s="32"/>
      <c r="BT40" s="32"/>
      <c r="BU40" s="32"/>
      <c r="BV40" s="32"/>
      <c r="BW40" s="32"/>
      <c r="BX40" s="32"/>
      <c r="BY40" s="32"/>
      <c r="BZ40" s="32"/>
      <c r="CA40" s="32"/>
      <c r="CB40" s="32"/>
      <c r="CC40" s="32"/>
      <c r="CD40" s="32"/>
      <c r="CE40" s="32"/>
      <c r="CF40" s="32"/>
      <c r="CG40" s="32"/>
      <c r="CH40" s="32"/>
      <c r="CI40" s="32"/>
      <c r="CJ40" s="32"/>
      <c r="CK40" s="32"/>
      <c r="CL40" s="32"/>
      <c r="CM40" s="34"/>
    </row>
    <row r="41" spans="1:92" x14ac:dyDescent="0.15">
      <c r="A41" s="38" t="s">
        <v>9</v>
      </c>
      <c r="B41" s="6">
        <v>1500</v>
      </c>
      <c r="C41" s="21">
        <v>12800</v>
      </c>
      <c r="D41" s="21">
        <v>28418</v>
      </c>
      <c r="E41" s="21">
        <v>10100</v>
      </c>
      <c r="F41" s="21">
        <v>1000</v>
      </c>
      <c r="G41" s="6">
        <v>6122</v>
      </c>
      <c r="H41" s="15">
        <v>8103.9053519455492</v>
      </c>
      <c r="I41" s="15">
        <v>5397.6233071226134</v>
      </c>
      <c r="J41" s="15">
        <v>5590.8310180327408</v>
      </c>
      <c r="K41" s="18">
        <v>200</v>
      </c>
      <c r="L41" s="15">
        <v>8197.7453656943726</v>
      </c>
      <c r="M41" s="21">
        <v>200</v>
      </c>
      <c r="N41" s="21">
        <v>700</v>
      </c>
      <c r="O41" s="6">
        <v>1300</v>
      </c>
      <c r="P41" s="6">
        <v>9300</v>
      </c>
      <c r="Q41" s="34">
        <f t="shared" si="0"/>
        <v>98.930105042795276</v>
      </c>
      <c r="R41" s="11">
        <f t="shared" si="2"/>
        <v>60.877158619587817</v>
      </c>
      <c r="S41" s="32">
        <f t="shared" si="1"/>
        <v>20</v>
      </c>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32"/>
      <c r="BG41" s="32"/>
      <c r="BH41" s="32"/>
      <c r="BI41" s="32"/>
      <c r="BJ41" s="32"/>
      <c r="BK41" s="32"/>
      <c r="BL41" s="32"/>
      <c r="BM41" s="32"/>
      <c r="BN41" s="32"/>
      <c r="BO41" s="32"/>
      <c r="BP41" s="32"/>
      <c r="BQ41" s="32"/>
      <c r="BR41" s="32"/>
      <c r="BS41" s="32"/>
      <c r="BT41" s="32"/>
      <c r="BU41" s="32"/>
      <c r="BV41" s="32"/>
      <c r="BW41" s="32"/>
      <c r="BX41" s="32"/>
      <c r="BY41" s="32"/>
      <c r="BZ41" s="32"/>
      <c r="CA41" s="32"/>
      <c r="CB41" s="32"/>
      <c r="CC41" s="32"/>
      <c r="CD41" s="32"/>
      <c r="CE41" s="32"/>
      <c r="CF41" s="32"/>
      <c r="CG41" s="32"/>
      <c r="CH41" s="32"/>
      <c r="CI41" s="32"/>
      <c r="CJ41" s="32"/>
      <c r="CK41" s="32"/>
      <c r="CL41" s="32"/>
      <c r="CM41" s="34"/>
    </row>
    <row r="42" spans="1:92" x14ac:dyDescent="0.15">
      <c r="A42" s="38" t="s">
        <v>10</v>
      </c>
      <c r="B42" s="6">
        <v>1400</v>
      </c>
      <c r="C42" s="21">
        <v>20000</v>
      </c>
      <c r="D42" s="21">
        <v>23476</v>
      </c>
      <c r="E42" s="21">
        <v>47000</v>
      </c>
      <c r="F42" s="21">
        <v>17500</v>
      </c>
      <c r="G42" s="6">
        <v>44000</v>
      </c>
      <c r="H42" s="6">
        <v>28000</v>
      </c>
      <c r="I42" s="6">
        <v>5000</v>
      </c>
      <c r="J42" s="6">
        <v>10000</v>
      </c>
      <c r="K42" s="6">
        <v>1000</v>
      </c>
      <c r="L42" s="6">
        <v>11000</v>
      </c>
      <c r="M42" s="21">
        <v>2600</v>
      </c>
      <c r="N42" s="21">
        <v>1000</v>
      </c>
      <c r="O42" s="6">
        <v>490</v>
      </c>
      <c r="P42" s="6">
        <v>12520</v>
      </c>
      <c r="Q42" s="34">
        <f t="shared" si="0"/>
        <v>224.98599999999999</v>
      </c>
      <c r="R42" s="11">
        <f t="shared" si="2"/>
        <v>60.877158619587817</v>
      </c>
      <c r="S42" s="32">
        <f t="shared" si="1"/>
        <v>2</v>
      </c>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c r="BR42" s="32"/>
      <c r="BS42" s="32"/>
      <c r="BT42" s="32"/>
      <c r="BU42" s="32"/>
      <c r="BV42" s="32"/>
      <c r="BW42" s="32"/>
      <c r="BX42" s="32"/>
      <c r="BY42" s="32"/>
      <c r="BZ42" s="32"/>
      <c r="CA42" s="32"/>
      <c r="CB42" s="32"/>
      <c r="CC42" s="32"/>
      <c r="CD42" s="32"/>
      <c r="CE42" s="32"/>
      <c r="CF42" s="32"/>
      <c r="CG42" s="32"/>
      <c r="CH42" s="32"/>
      <c r="CI42" s="32"/>
      <c r="CJ42" s="32"/>
      <c r="CK42" s="32"/>
      <c r="CL42" s="32"/>
      <c r="CM42" s="34"/>
    </row>
    <row r="43" spans="1:92" x14ac:dyDescent="0.15">
      <c r="A43" s="38" t="s">
        <v>11</v>
      </c>
      <c r="B43" s="6">
        <v>500</v>
      </c>
      <c r="C43" s="21">
        <v>12100</v>
      </c>
      <c r="D43" s="21">
        <v>13593</v>
      </c>
      <c r="E43" s="21">
        <v>11000</v>
      </c>
      <c r="F43" s="45">
        <v>4838.3271815546459</v>
      </c>
      <c r="G43" s="6">
        <v>10000</v>
      </c>
      <c r="H43" s="6">
        <v>10800</v>
      </c>
      <c r="I43" s="6">
        <v>800</v>
      </c>
      <c r="J43" s="6">
        <v>300</v>
      </c>
      <c r="K43" s="15">
        <v>1744.7442928202781</v>
      </c>
      <c r="L43" s="15">
        <v>8596.7526415607153</v>
      </c>
      <c r="M43" s="45">
        <v>1272.486810113295</v>
      </c>
      <c r="N43" s="21">
        <v>200</v>
      </c>
      <c r="O43" s="6">
        <v>4000</v>
      </c>
      <c r="P43" s="6">
        <v>24000</v>
      </c>
      <c r="Q43" s="34">
        <f t="shared" si="0"/>
        <v>103.74531092604893</v>
      </c>
      <c r="R43" s="11">
        <f t="shared" si="2"/>
        <v>60.877158619587817</v>
      </c>
      <c r="S43" s="32">
        <f t="shared" si="1"/>
        <v>17</v>
      </c>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c r="BP43" s="32"/>
      <c r="BQ43" s="32"/>
      <c r="BR43" s="32"/>
      <c r="BS43" s="32"/>
      <c r="BT43" s="32"/>
      <c r="BU43" s="32"/>
      <c r="BV43" s="32"/>
      <c r="BW43" s="32"/>
      <c r="BX43" s="32"/>
      <c r="BY43" s="32"/>
      <c r="BZ43" s="32"/>
      <c r="CA43" s="32"/>
      <c r="CB43" s="32"/>
      <c r="CC43" s="32"/>
      <c r="CD43" s="32"/>
      <c r="CE43" s="32"/>
      <c r="CF43" s="32"/>
      <c r="CG43" s="32"/>
      <c r="CH43" s="32"/>
      <c r="CI43" s="32"/>
      <c r="CJ43" s="32"/>
      <c r="CK43" s="32"/>
      <c r="CL43" s="32"/>
      <c r="CM43" s="34"/>
    </row>
    <row r="44" spans="1:92" x14ac:dyDescent="0.15">
      <c r="A44" s="38" t="s">
        <v>12</v>
      </c>
      <c r="B44" s="6">
        <v>650</v>
      </c>
      <c r="C44" s="21">
        <v>4400</v>
      </c>
      <c r="D44" s="21">
        <v>3666</v>
      </c>
      <c r="E44" s="21">
        <v>30000</v>
      </c>
      <c r="F44" s="45">
        <v>3238.7686899260757</v>
      </c>
      <c r="G44" s="6">
        <v>3942</v>
      </c>
      <c r="H44" s="6">
        <v>10000</v>
      </c>
      <c r="I44" s="6">
        <v>1100</v>
      </c>
      <c r="J44" s="6">
        <v>800</v>
      </c>
      <c r="K44" s="15">
        <v>1167.9291158847511</v>
      </c>
      <c r="L44" s="15">
        <v>5754.652847098575</v>
      </c>
      <c r="M44" s="21">
        <v>300</v>
      </c>
      <c r="N44" s="45">
        <v>1097.5991182585115</v>
      </c>
      <c r="O44" s="6">
        <v>530</v>
      </c>
      <c r="P44" s="6">
        <v>2800</v>
      </c>
      <c r="Q44" s="34">
        <f t="shared" si="0"/>
        <v>69.446949771167894</v>
      </c>
      <c r="R44" s="11">
        <f t="shared" si="2"/>
        <v>60.877158619587817</v>
      </c>
      <c r="S44" s="32">
        <f t="shared" si="1"/>
        <v>33</v>
      </c>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c r="BG44" s="32"/>
      <c r="BH44" s="32"/>
      <c r="BI44" s="32"/>
      <c r="BJ44" s="32"/>
      <c r="BK44" s="32"/>
      <c r="BL44" s="32"/>
      <c r="BM44" s="32"/>
      <c r="BN44" s="32"/>
      <c r="BO44" s="32"/>
      <c r="BP44" s="32"/>
      <c r="BQ44" s="32"/>
      <c r="BR44" s="32"/>
      <c r="BS44" s="32"/>
      <c r="BT44" s="32"/>
      <c r="BU44" s="32"/>
      <c r="BV44" s="32"/>
      <c r="BW44" s="32"/>
      <c r="BX44" s="32"/>
      <c r="BY44" s="32"/>
      <c r="BZ44" s="32"/>
      <c r="CA44" s="32"/>
      <c r="CB44" s="32"/>
      <c r="CC44" s="32"/>
      <c r="CD44" s="32"/>
      <c r="CE44" s="32"/>
      <c r="CF44" s="32"/>
      <c r="CG44" s="32"/>
      <c r="CH44" s="32"/>
      <c r="CI44" s="32"/>
      <c r="CJ44" s="32"/>
      <c r="CK44" s="32"/>
      <c r="CL44" s="32"/>
      <c r="CM44" s="34"/>
    </row>
    <row r="45" spans="1:92" x14ac:dyDescent="0.15">
      <c r="A45" s="38" t="s">
        <v>13</v>
      </c>
      <c r="B45" s="6">
        <v>150</v>
      </c>
      <c r="C45" s="21">
        <v>5500</v>
      </c>
      <c r="D45" s="21">
        <v>1826</v>
      </c>
      <c r="E45" s="21">
        <v>11000</v>
      </c>
      <c r="F45" s="45">
        <v>3996.9303463714368</v>
      </c>
      <c r="G45" s="6">
        <v>12282</v>
      </c>
      <c r="H45" s="6">
        <v>5000</v>
      </c>
      <c r="I45" s="6">
        <v>5000</v>
      </c>
      <c r="J45" s="6">
        <v>300</v>
      </c>
      <c r="K45" s="15">
        <v>1441.3290273588095</v>
      </c>
      <c r="L45" s="15">
        <v>7101.7565005326223</v>
      </c>
      <c r="M45" s="45">
        <v>1051.1982666426707</v>
      </c>
      <c r="N45" s="45">
        <v>1354.5355176377052</v>
      </c>
      <c r="O45" s="6">
        <v>700</v>
      </c>
      <c r="P45" s="6">
        <v>29000</v>
      </c>
      <c r="Q45" s="34">
        <f t="shared" si="0"/>
        <v>85.703749658543245</v>
      </c>
      <c r="R45" s="11">
        <f t="shared" si="2"/>
        <v>60.877158619587817</v>
      </c>
      <c r="S45" s="32">
        <f t="shared" si="1"/>
        <v>26</v>
      </c>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c r="BE45" s="32"/>
      <c r="BF45" s="32"/>
      <c r="BG45" s="32"/>
      <c r="BH45" s="32"/>
      <c r="BI45" s="32"/>
      <c r="BJ45" s="32"/>
      <c r="BK45" s="32"/>
      <c r="BL45" s="32"/>
      <c r="BM45" s="32"/>
      <c r="BN45" s="32"/>
      <c r="BO45" s="32"/>
      <c r="BP45" s="32"/>
      <c r="BQ45" s="32"/>
      <c r="BR45" s="32"/>
      <c r="BS45" s="32"/>
      <c r="BT45" s="32"/>
      <c r="BU45" s="32"/>
      <c r="BV45" s="32"/>
      <c r="BW45" s="32"/>
      <c r="BX45" s="32"/>
      <c r="BY45" s="32"/>
      <c r="BZ45" s="32"/>
      <c r="CA45" s="32"/>
      <c r="CB45" s="32"/>
      <c r="CC45" s="32"/>
      <c r="CD45" s="32"/>
      <c r="CE45" s="32"/>
      <c r="CF45" s="32"/>
      <c r="CG45" s="32"/>
      <c r="CH45" s="32"/>
      <c r="CI45" s="32"/>
      <c r="CJ45" s="32"/>
      <c r="CK45" s="32"/>
      <c r="CL45" s="32"/>
      <c r="CM45" s="11"/>
    </row>
    <row r="46" spans="1:92" x14ac:dyDescent="0.15">
      <c r="A46" s="38" t="s">
        <v>14</v>
      </c>
      <c r="B46" s="6">
        <v>500</v>
      </c>
      <c r="C46" s="21">
        <v>2600</v>
      </c>
      <c r="D46" s="21">
        <v>15236</v>
      </c>
      <c r="E46" s="21">
        <v>20000</v>
      </c>
      <c r="F46" s="21">
        <v>6000</v>
      </c>
      <c r="G46" s="6">
        <v>13000</v>
      </c>
      <c r="H46" s="6">
        <v>10000</v>
      </c>
      <c r="I46" s="6">
        <v>4000</v>
      </c>
      <c r="J46" s="6">
        <v>9200</v>
      </c>
      <c r="K46" s="15">
        <v>1713.7056929205621</v>
      </c>
      <c r="L46" s="6">
        <v>2500</v>
      </c>
      <c r="M46" s="21">
        <v>600</v>
      </c>
      <c r="N46" s="21">
        <v>900</v>
      </c>
      <c r="O46" s="6">
        <v>150</v>
      </c>
      <c r="P46" s="6">
        <v>15500</v>
      </c>
      <c r="Q46" s="34">
        <f t="shared" ref="Q46:Q66" si="3">SUM(B46:P46)/1000</f>
        <v>101.89970569292056</v>
      </c>
      <c r="R46" s="11">
        <f t="shared" si="2"/>
        <v>60.877158619587817</v>
      </c>
      <c r="S46" s="32">
        <f t="shared" si="1"/>
        <v>18</v>
      </c>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c r="BE46" s="32"/>
      <c r="BF46" s="32"/>
      <c r="BG46" s="32"/>
      <c r="BH46" s="32"/>
      <c r="BI46" s="32"/>
      <c r="BJ46" s="32"/>
      <c r="BK46" s="32"/>
      <c r="BL46" s="32"/>
      <c r="BM46" s="32"/>
      <c r="BN46" s="32"/>
      <c r="BO46" s="32"/>
      <c r="BP46" s="32"/>
      <c r="BQ46" s="32"/>
      <c r="BR46" s="32"/>
      <c r="BS46" s="32"/>
      <c r="BT46" s="32"/>
      <c r="BU46" s="32"/>
      <c r="BV46" s="32"/>
      <c r="BW46" s="32"/>
      <c r="BX46" s="32"/>
      <c r="BY46" s="32"/>
      <c r="BZ46" s="32"/>
      <c r="CA46" s="32"/>
      <c r="CB46" s="32"/>
      <c r="CC46" s="32"/>
      <c r="CD46" s="32"/>
      <c r="CE46" s="32"/>
      <c r="CF46" s="32"/>
      <c r="CG46" s="32"/>
      <c r="CH46" s="32"/>
      <c r="CI46" s="32"/>
      <c r="CJ46" s="32"/>
      <c r="CK46" s="32"/>
      <c r="CL46" s="32"/>
      <c r="CM46" s="34"/>
    </row>
    <row r="47" spans="1:92" x14ac:dyDescent="0.15">
      <c r="A47" s="38" t="s">
        <v>15</v>
      </c>
      <c r="B47" s="15">
        <v>4902.1480246787605</v>
      </c>
      <c r="C47" s="21">
        <v>22800</v>
      </c>
      <c r="D47" s="21">
        <v>25807</v>
      </c>
      <c r="E47" s="21">
        <v>28000</v>
      </c>
      <c r="F47" s="21">
        <v>3500</v>
      </c>
      <c r="G47" s="6">
        <v>5500</v>
      </c>
      <c r="H47" s="6">
        <v>5000</v>
      </c>
      <c r="I47" s="6">
        <v>3500</v>
      </c>
      <c r="J47" s="6">
        <v>7000</v>
      </c>
      <c r="K47" s="6">
        <v>1000</v>
      </c>
      <c r="L47" s="15">
        <v>13173.979732797919</v>
      </c>
      <c r="M47" s="21">
        <v>4000</v>
      </c>
      <c r="N47" s="21">
        <v>2000</v>
      </c>
      <c r="O47" s="6">
        <v>800</v>
      </c>
      <c r="P47" s="6">
        <v>32000</v>
      </c>
      <c r="Q47" s="34">
        <f t="shared" si="3"/>
        <v>158.98312775747667</v>
      </c>
      <c r="R47" s="11">
        <f t="shared" si="2"/>
        <v>60.877158619587817</v>
      </c>
      <c r="S47" s="32">
        <f t="shared" si="1"/>
        <v>6</v>
      </c>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c r="BE47" s="32"/>
      <c r="BF47" s="32"/>
      <c r="BG47" s="32"/>
      <c r="BH47" s="32"/>
      <c r="BI47" s="32"/>
      <c r="BJ47" s="32"/>
      <c r="BK47" s="32"/>
      <c r="BL47" s="32"/>
      <c r="BM47" s="32"/>
      <c r="BN47" s="32"/>
      <c r="BO47" s="32"/>
      <c r="BP47" s="32"/>
      <c r="BQ47" s="32"/>
      <c r="BR47" s="32"/>
      <c r="BS47" s="32"/>
      <c r="BT47" s="32"/>
      <c r="BU47" s="32"/>
      <c r="BV47" s="32"/>
      <c r="BW47" s="32"/>
      <c r="BX47" s="32"/>
      <c r="BY47" s="32"/>
      <c r="BZ47" s="32"/>
      <c r="CA47" s="32"/>
      <c r="CB47" s="32"/>
      <c r="CC47" s="32"/>
      <c r="CD47" s="32"/>
      <c r="CE47" s="32"/>
      <c r="CF47" s="32"/>
      <c r="CG47" s="32"/>
      <c r="CH47" s="32"/>
      <c r="CI47" s="32"/>
      <c r="CJ47" s="32"/>
      <c r="CK47" s="32"/>
      <c r="CL47" s="32"/>
      <c r="CM47" s="34"/>
    </row>
    <row r="48" spans="1:92" x14ac:dyDescent="0.15">
      <c r="A48" s="38" t="s">
        <v>16</v>
      </c>
      <c r="B48" s="6">
        <v>1500</v>
      </c>
      <c r="C48" s="21">
        <v>7500</v>
      </c>
      <c r="D48" s="21">
        <v>7251</v>
      </c>
      <c r="E48" s="21">
        <v>40100</v>
      </c>
      <c r="F48" s="21">
        <v>2500</v>
      </c>
      <c r="G48" s="6">
        <v>3200</v>
      </c>
      <c r="H48" s="6">
        <v>23000</v>
      </c>
      <c r="I48" s="6">
        <v>8000</v>
      </c>
      <c r="J48" s="6">
        <v>15000</v>
      </c>
      <c r="K48" s="6">
        <v>800</v>
      </c>
      <c r="L48" s="6">
        <v>1800</v>
      </c>
      <c r="M48" s="21">
        <v>1830</v>
      </c>
      <c r="N48" s="21">
        <v>1300</v>
      </c>
      <c r="O48" s="15">
        <v>1813.2956331354378</v>
      </c>
      <c r="P48" s="6">
        <v>4500</v>
      </c>
      <c r="Q48" s="34">
        <f t="shared" si="3"/>
        <v>120.09429563313543</v>
      </c>
      <c r="R48" s="11">
        <f t="shared" si="2"/>
        <v>60.877158619587817</v>
      </c>
      <c r="S48" s="32">
        <f t="shared" si="1"/>
        <v>14</v>
      </c>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c r="BE48" s="32"/>
      <c r="BF48" s="32"/>
      <c r="BG48" s="32"/>
      <c r="BH48" s="32"/>
      <c r="BI48" s="32"/>
      <c r="BJ48" s="32"/>
      <c r="BK48" s="32"/>
      <c r="BL48" s="32"/>
      <c r="BM48" s="32"/>
      <c r="BN48" s="32"/>
      <c r="BO48" s="32"/>
      <c r="BP48" s="32"/>
      <c r="BQ48" s="32"/>
      <c r="BR48" s="32"/>
      <c r="BS48" s="32"/>
      <c r="BT48" s="32"/>
      <c r="BU48" s="32"/>
      <c r="BV48" s="32"/>
      <c r="BW48" s="32"/>
      <c r="BX48" s="32"/>
      <c r="BY48" s="32"/>
      <c r="BZ48" s="32"/>
      <c r="CA48" s="32"/>
      <c r="CB48" s="32"/>
      <c r="CC48" s="32"/>
      <c r="CD48" s="32"/>
      <c r="CE48" s="32"/>
      <c r="CF48" s="32"/>
      <c r="CG48" s="32"/>
      <c r="CH48" s="32"/>
      <c r="CI48" s="32"/>
      <c r="CJ48" s="32"/>
      <c r="CK48" s="32"/>
      <c r="CL48" s="32"/>
      <c r="CM48" s="34"/>
    </row>
    <row r="49" spans="1:92" x14ac:dyDescent="0.15">
      <c r="A49" s="38" t="s">
        <v>17</v>
      </c>
      <c r="B49" s="6">
        <v>5000</v>
      </c>
      <c r="C49" s="21">
        <v>5000</v>
      </c>
      <c r="D49" s="21">
        <v>3667</v>
      </c>
      <c r="E49" s="21">
        <v>20000</v>
      </c>
      <c r="F49" s="21">
        <v>950</v>
      </c>
      <c r="G49" s="6">
        <v>25000</v>
      </c>
      <c r="H49" s="6">
        <v>800</v>
      </c>
      <c r="I49" s="6">
        <v>12000</v>
      </c>
      <c r="J49" s="6">
        <v>8000</v>
      </c>
      <c r="K49" s="15">
        <v>1650.6044582053369</v>
      </c>
      <c r="L49" s="6">
        <v>500</v>
      </c>
      <c r="M49" s="21">
        <v>2250</v>
      </c>
      <c r="N49" s="21">
        <v>2430</v>
      </c>
      <c r="O49" s="6">
        <v>900</v>
      </c>
      <c r="P49" s="6">
        <v>10000</v>
      </c>
      <c r="Q49" s="34">
        <f t="shared" si="3"/>
        <v>98.14760445820535</v>
      </c>
      <c r="R49" s="11">
        <f t="shared" si="2"/>
        <v>60.877158619587817</v>
      </c>
      <c r="S49" s="32">
        <f t="shared" si="1"/>
        <v>21</v>
      </c>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c r="BG49" s="32"/>
      <c r="BH49" s="32"/>
      <c r="BI49" s="32"/>
      <c r="BJ49" s="32"/>
      <c r="BK49" s="32"/>
      <c r="BL49" s="32"/>
      <c r="BM49" s="32"/>
      <c r="BN49" s="32"/>
      <c r="BO49" s="32"/>
      <c r="BP49" s="32"/>
      <c r="BQ49" s="32"/>
      <c r="BR49" s="32"/>
      <c r="BS49" s="32"/>
      <c r="BT49" s="32"/>
      <c r="BU49" s="32"/>
      <c r="BV49" s="32"/>
      <c r="BW49" s="32"/>
      <c r="BX49" s="32"/>
      <c r="BY49" s="32"/>
      <c r="BZ49" s="32"/>
      <c r="CA49" s="32"/>
      <c r="CB49" s="32"/>
      <c r="CC49" s="32"/>
      <c r="CD49" s="32"/>
      <c r="CE49" s="32"/>
      <c r="CF49" s="32"/>
      <c r="CG49" s="32"/>
      <c r="CH49" s="32"/>
      <c r="CI49" s="32"/>
      <c r="CJ49" s="32"/>
      <c r="CK49" s="32"/>
      <c r="CL49" s="32"/>
      <c r="CM49" s="39"/>
    </row>
    <row r="50" spans="1:92" x14ac:dyDescent="0.15">
      <c r="A50" s="38" t="s">
        <v>18</v>
      </c>
      <c r="B50" s="6">
        <v>2700</v>
      </c>
      <c r="C50" s="21">
        <v>5200</v>
      </c>
      <c r="D50" s="21">
        <v>3243</v>
      </c>
      <c r="E50" s="21">
        <v>90000</v>
      </c>
      <c r="F50" s="21">
        <v>4000</v>
      </c>
      <c r="G50" s="6">
        <v>30000</v>
      </c>
      <c r="H50" s="15">
        <v>19990.082960064756</v>
      </c>
      <c r="I50" s="6">
        <v>12000</v>
      </c>
      <c r="J50" s="6">
        <v>12000</v>
      </c>
      <c r="K50" s="6">
        <v>300</v>
      </c>
      <c r="L50" s="6">
        <v>25000</v>
      </c>
      <c r="M50" s="21">
        <v>5500</v>
      </c>
      <c r="N50" s="21">
        <v>3500</v>
      </c>
      <c r="O50" s="6">
        <v>1600</v>
      </c>
      <c r="P50" s="6">
        <v>29000</v>
      </c>
      <c r="Q50" s="34">
        <f t="shared" si="3"/>
        <v>244.03308296006475</v>
      </c>
      <c r="R50" s="11">
        <f t="shared" si="2"/>
        <v>60.877158619587817</v>
      </c>
      <c r="S50" s="32">
        <f t="shared" si="1"/>
        <v>1</v>
      </c>
      <c r="T50" s="32"/>
      <c r="U50" s="32"/>
      <c r="V50" s="32"/>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c r="BE50" s="32"/>
      <c r="BF50" s="32"/>
      <c r="BG50" s="32"/>
      <c r="BH50" s="32"/>
      <c r="BI50" s="32"/>
      <c r="BJ50" s="32"/>
      <c r="BK50" s="32"/>
      <c r="BL50" s="32"/>
      <c r="BM50" s="32"/>
      <c r="BN50" s="32"/>
      <c r="BO50" s="32"/>
      <c r="BP50" s="32"/>
      <c r="BQ50" s="32"/>
      <c r="BR50" s="32"/>
      <c r="BS50" s="32"/>
      <c r="BT50" s="32"/>
      <c r="BU50" s="32"/>
      <c r="BV50" s="32"/>
      <c r="BW50" s="32"/>
      <c r="BX50" s="32"/>
      <c r="BY50" s="32"/>
      <c r="BZ50" s="32"/>
      <c r="CA50" s="32"/>
      <c r="CB50" s="32"/>
      <c r="CC50" s="32"/>
      <c r="CD50" s="32"/>
      <c r="CE50" s="32"/>
      <c r="CF50" s="32"/>
      <c r="CG50" s="32"/>
      <c r="CH50" s="32"/>
      <c r="CI50" s="32"/>
      <c r="CJ50" s="32"/>
      <c r="CK50" s="32"/>
      <c r="CL50" s="32"/>
      <c r="CM50" s="34"/>
    </row>
    <row r="51" spans="1:92" x14ac:dyDescent="0.15">
      <c r="A51" s="38">
        <v>1997</v>
      </c>
      <c r="B51" s="15">
        <v>2467.4729398369982</v>
      </c>
      <c r="C51" s="21">
        <v>5500</v>
      </c>
      <c r="D51" s="21">
        <v>502</v>
      </c>
      <c r="E51" s="21">
        <v>15000</v>
      </c>
      <c r="F51" s="21">
        <v>1500</v>
      </c>
      <c r="G51" s="6">
        <v>3500</v>
      </c>
      <c r="H51" s="6">
        <v>18000</v>
      </c>
      <c r="I51" s="6">
        <v>1500</v>
      </c>
      <c r="J51" s="6">
        <v>10000</v>
      </c>
      <c r="K51" s="6">
        <v>1000</v>
      </c>
      <c r="L51" s="15">
        <v>6631.0601672923785</v>
      </c>
      <c r="M51" s="21">
        <v>1500</v>
      </c>
      <c r="N51" s="21">
        <v>700</v>
      </c>
      <c r="O51" s="15">
        <v>1208.2679361077032</v>
      </c>
      <c r="P51" s="15">
        <v>11014.601688846204</v>
      </c>
      <c r="Q51" s="34">
        <f t="shared" si="3"/>
        <v>80.023402732083284</v>
      </c>
      <c r="R51" s="11">
        <f t="shared" si="2"/>
        <v>60.877158619587817</v>
      </c>
      <c r="S51" s="32">
        <f t="shared" si="1"/>
        <v>29</v>
      </c>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c r="BG51" s="32"/>
      <c r="BH51" s="32"/>
      <c r="BI51" s="32"/>
      <c r="BJ51" s="32"/>
      <c r="BK51" s="32"/>
      <c r="BL51" s="32"/>
      <c r="BM51" s="32"/>
      <c r="BN51" s="32"/>
      <c r="BO51" s="32"/>
      <c r="BP51" s="32"/>
      <c r="BQ51" s="32"/>
      <c r="BR51" s="32"/>
      <c r="BS51" s="32"/>
      <c r="BT51" s="32"/>
      <c r="BU51" s="32"/>
      <c r="BV51" s="32"/>
      <c r="BW51" s="32"/>
      <c r="BX51" s="32"/>
      <c r="BY51" s="32"/>
      <c r="BZ51" s="32"/>
      <c r="CA51" s="32"/>
      <c r="CB51" s="32"/>
      <c r="CC51" s="32"/>
      <c r="CD51" s="32"/>
      <c r="CE51" s="32"/>
      <c r="CF51" s="32"/>
      <c r="CG51" s="32"/>
      <c r="CH51" s="32"/>
      <c r="CI51" s="32"/>
      <c r="CJ51" s="32"/>
      <c r="CK51" s="32"/>
      <c r="CL51" s="32"/>
      <c r="CM51" s="34"/>
    </row>
    <row r="52" spans="1:92" x14ac:dyDescent="0.15">
      <c r="A52" s="38">
        <v>1998</v>
      </c>
      <c r="B52" s="6">
        <v>4300</v>
      </c>
      <c r="C52" s="21">
        <v>8000</v>
      </c>
      <c r="D52" s="21">
        <v>17533</v>
      </c>
      <c r="E52" s="21">
        <v>43000</v>
      </c>
      <c r="F52" s="21">
        <v>10100</v>
      </c>
      <c r="G52" s="6">
        <v>10000</v>
      </c>
      <c r="H52" s="6">
        <v>10000</v>
      </c>
      <c r="I52" s="6">
        <v>10000</v>
      </c>
      <c r="J52" s="6">
        <v>35000</v>
      </c>
      <c r="K52" s="6">
        <v>1000</v>
      </c>
      <c r="L52" s="6">
        <v>17000</v>
      </c>
      <c r="M52" s="21">
        <v>1000</v>
      </c>
      <c r="N52" s="21">
        <v>3500</v>
      </c>
      <c r="O52" s="6">
        <v>1100</v>
      </c>
      <c r="P52" s="6">
        <v>6000</v>
      </c>
      <c r="Q52" s="34">
        <f t="shared" si="3"/>
        <v>177.53299999999999</v>
      </c>
      <c r="R52" s="11">
        <f t="shared" si="2"/>
        <v>60.877158619587817</v>
      </c>
      <c r="S52" s="32">
        <f t="shared" si="1"/>
        <v>5</v>
      </c>
      <c r="T52" s="32"/>
      <c r="U52" s="32"/>
      <c r="V52" s="32"/>
      <c r="W52" s="32"/>
      <c r="X52" s="32"/>
      <c r="Y52" s="32"/>
      <c r="Z52" s="32"/>
      <c r="AA52" s="32"/>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c r="BC52" s="32"/>
      <c r="BD52" s="32"/>
      <c r="BE52" s="32"/>
      <c r="BF52" s="32"/>
      <c r="BG52" s="32"/>
      <c r="BH52" s="32"/>
      <c r="BI52" s="32"/>
      <c r="BJ52" s="32"/>
      <c r="BK52" s="32"/>
      <c r="BL52" s="32"/>
      <c r="BM52" s="32"/>
      <c r="BN52" s="32"/>
      <c r="BO52" s="32"/>
      <c r="BP52" s="32"/>
      <c r="BQ52" s="32"/>
      <c r="BR52" s="32"/>
      <c r="BS52" s="32"/>
      <c r="BT52" s="32"/>
      <c r="BU52" s="32"/>
      <c r="BV52" s="32"/>
      <c r="BW52" s="32"/>
      <c r="BX52" s="32"/>
      <c r="BY52" s="32"/>
      <c r="BZ52" s="32"/>
      <c r="CA52" s="32"/>
      <c r="CB52" s="32"/>
      <c r="CC52" s="32"/>
      <c r="CD52" s="32"/>
      <c r="CE52" s="32"/>
      <c r="CF52" s="32"/>
      <c r="CG52" s="32"/>
      <c r="CH52" s="32"/>
      <c r="CI52" s="32"/>
      <c r="CJ52" s="32"/>
      <c r="CK52" s="32"/>
      <c r="CL52" s="32"/>
      <c r="CM52" s="34"/>
    </row>
    <row r="53" spans="1:92" x14ac:dyDescent="0.15">
      <c r="A53" s="38">
        <v>1999</v>
      </c>
      <c r="B53" s="6">
        <v>800</v>
      </c>
      <c r="C53" s="21">
        <v>3000</v>
      </c>
      <c r="D53" s="21">
        <v>1380</v>
      </c>
      <c r="E53" s="21">
        <v>20000</v>
      </c>
      <c r="F53" s="21">
        <v>1000</v>
      </c>
      <c r="G53" s="6">
        <v>10000</v>
      </c>
      <c r="H53" s="6">
        <v>5000</v>
      </c>
      <c r="I53" s="6">
        <v>5000</v>
      </c>
      <c r="J53" s="6">
        <v>8000</v>
      </c>
      <c r="K53" s="6">
        <v>800</v>
      </c>
      <c r="L53" s="15">
        <v>7777.4007376217742</v>
      </c>
      <c r="M53" s="21">
        <v>500</v>
      </c>
      <c r="N53" s="21">
        <v>2700</v>
      </c>
      <c r="O53" s="6">
        <v>2900</v>
      </c>
      <c r="P53" s="6">
        <v>25000</v>
      </c>
      <c r="Q53" s="34">
        <f t="shared" si="3"/>
        <v>93.857400737621774</v>
      </c>
      <c r="R53" s="11">
        <f t="shared" si="2"/>
        <v>60.877158619587817</v>
      </c>
      <c r="S53" s="32">
        <f t="shared" si="1"/>
        <v>22</v>
      </c>
      <c r="T53" s="32"/>
      <c r="U53" s="32"/>
      <c r="V53" s="32"/>
      <c r="W53" s="32"/>
      <c r="X53" s="32"/>
      <c r="Y53" s="32"/>
      <c r="Z53" s="32"/>
      <c r="AA53" s="32"/>
      <c r="AB53" s="32"/>
      <c r="AC53" s="32"/>
      <c r="AD53" s="32"/>
      <c r="AE53" s="32"/>
      <c r="AF53" s="32"/>
      <c r="AG53" s="32"/>
      <c r="AH53" s="32"/>
      <c r="AI53" s="32"/>
      <c r="AJ53" s="32"/>
      <c r="AK53" s="32"/>
      <c r="AL53" s="32"/>
      <c r="AM53" s="32"/>
      <c r="AN53" s="32"/>
      <c r="AO53" s="32"/>
      <c r="AP53" s="32"/>
      <c r="AQ53" s="32"/>
      <c r="AR53" s="32"/>
      <c r="AS53" s="32"/>
      <c r="AT53" s="32"/>
      <c r="AU53" s="32"/>
      <c r="AV53" s="32"/>
      <c r="AW53" s="32"/>
      <c r="AX53" s="32"/>
      <c r="AY53" s="32"/>
      <c r="AZ53" s="32"/>
      <c r="BA53" s="32"/>
      <c r="BB53" s="32"/>
      <c r="BC53" s="32"/>
      <c r="BD53" s="32"/>
      <c r="BE53" s="32"/>
      <c r="BF53" s="32"/>
      <c r="BG53" s="32"/>
      <c r="BH53" s="32"/>
      <c r="BI53" s="32"/>
      <c r="BJ53" s="32"/>
      <c r="BK53" s="32"/>
      <c r="BL53" s="32"/>
      <c r="BM53" s="32"/>
      <c r="BN53" s="32"/>
      <c r="BO53" s="32"/>
      <c r="BP53" s="32"/>
      <c r="BQ53" s="32"/>
      <c r="BR53" s="32"/>
      <c r="BS53" s="32"/>
      <c r="BT53" s="32"/>
      <c r="BU53" s="32"/>
      <c r="BV53" s="32"/>
      <c r="BW53" s="32"/>
      <c r="BX53" s="32"/>
      <c r="BY53" s="32"/>
      <c r="BZ53" s="32"/>
      <c r="CA53" s="32"/>
      <c r="CB53" s="32"/>
      <c r="CC53" s="32"/>
      <c r="CD53" s="32"/>
      <c r="CE53" s="32"/>
      <c r="CF53" s="32"/>
      <c r="CG53" s="32"/>
      <c r="CH53" s="32"/>
      <c r="CI53" s="32"/>
      <c r="CJ53" s="32"/>
      <c r="CK53" s="32"/>
      <c r="CL53" s="32"/>
      <c r="CM53" s="32"/>
    </row>
    <row r="54" spans="1:92" x14ac:dyDescent="0.15">
      <c r="A54" s="38">
        <v>2000</v>
      </c>
      <c r="B54" s="6">
        <v>600</v>
      </c>
      <c r="C54" s="21">
        <v>4000</v>
      </c>
      <c r="D54" s="21">
        <v>7648</v>
      </c>
      <c r="E54" s="21">
        <v>22000</v>
      </c>
      <c r="F54" s="21">
        <v>1000</v>
      </c>
      <c r="G54" s="6">
        <v>14000</v>
      </c>
      <c r="H54" s="6">
        <v>16000</v>
      </c>
      <c r="I54" s="6">
        <v>2000</v>
      </c>
      <c r="J54" s="6">
        <v>11000</v>
      </c>
      <c r="K54" s="6">
        <v>200</v>
      </c>
      <c r="L54" s="6">
        <v>55000</v>
      </c>
      <c r="M54" s="21">
        <v>2200</v>
      </c>
      <c r="N54" s="21">
        <v>3000</v>
      </c>
      <c r="O54" s="6">
        <v>500</v>
      </c>
      <c r="P54" s="6">
        <v>13800</v>
      </c>
      <c r="Q54" s="34">
        <f t="shared" si="3"/>
        <v>152.94800000000001</v>
      </c>
      <c r="R54" s="11">
        <f t="shared" si="2"/>
        <v>60.877158619587817</v>
      </c>
      <c r="S54" s="32">
        <f t="shared" si="1"/>
        <v>8</v>
      </c>
      <c r="T54" s="32"/>
      <c r="U54" s="32"/>
      <c r="V54" s="32"/>
      <c r="W54" s="32"/>
      <c r="X54" s="32"/>
      <c r="Y54" s="32"/>
      <c r="Z54" s="32"/>
      <c r="AA54" s="32"/>
      <c r="AB54" s="32"/>
      <c r="AC54" s="32"/>
      <c r="AD54" s="32"/>
      <c r="AE54" s="32"/>
      <c r="AF54" s="32"/>
      <c r="AG54" s="32"/>
      <c r="AH54" s="32"/>
      <c r="AI54" s="32"/>
      <c r="AJ54" s="32"/>
      <c r="AK54" s="32"/>
      <c r="AL54" s="32"/>
      <c r="AM54" s="32"/>
      <c r="AN54" s="32"/>
      <c r="AO54" s="32"/>
      <c r="AP54" s="32"/>
      <c r="AQ54" s="32"/>
      <c r="AR54" s="32"/>
      <c r="AS54" s="32"/>
      <c r="AT54" s="32"/>
      <c r="AU54" s="32"/>
      <c r="AV54" s="32"/>
      <c r="AW54" s="32"/>
      <c r="AX54" s="32"/>
      <c r="AY54" s="32"/>
      <c r="AZ54" s="32"/>
      <c r="BA54" s="32"/>
      <c r="BB54" s="32"/>
      <c r="BC54" s="32"/>
      <c r="BD54" s="32"/>
      <c r="BE54" s="32"/>
      <c r="BF54" s="32"/>
      <c r="BG54" s="32"/>
      <c r="BH54" s="32"/>
      <c r="BI54" s="32"/>
      <c r="BJ54" s="32"/>
      <c r="BK54" s="32"/>
      <c r="BL54" s="32"/>
      <c r="BM54" s="32"/>
      <c r="BN54" s="32"/>
      <c r="BO54" s="32"/>
      <c r="BP54" s="32"/>
      <c r="BQ54" s="32"/>
      <c r="BR54" s="32"/>
      <c r="BS54" s="32"/>
      <c r="BT54" s="32"/>
      <c r="BU54" s="32"/>
      <c r="BV54" s="32"/>
      <c r="BW54" s="32"/>
      <c r="BX54" s="32"/>
      <c r="BY54" s="32"/>
      <c r="BZ54" s="32"/>
      <c r="CA54" s="32"/>
      <c r="CB54" s="32"/>
      <c r="CC54" s="32"/>
      <c r="CD54" s="32"/>
      <c r="CE54" s="32"/>
      <c r="CF54" s="32"/>
      <c r="CG54" s="32"/>
      <c r="CH54" s="32"/>
      <c r="CI54" s="32"/>
      <c r="CJ54" s="32"/>
      <c r="CK54" s="32"/>
      <c r="CL54" s="32"/>
      <c r="CM54" s="11"/>
    </row>
    <row r="55" spans="1:92" x14ac:dyDescent="0.15">
      <c r="A55" s="41">
        <v>2001</v>
      </c>
      <c r="B55" s="6">
        <v>3800</v>
      </c>
      <c r="C55" s="21">
        <v>4000</v>
      </c>
      <c r="D55" s="45">
        <v>12604.058119530633</v>
      </c>
      <c r="E55" s="21">
        <v>45000</v>
      </c>
      <c r="F55" s="45">
        <v>6868.279115201537</v>
      </c>
      <c r="G55" s="6">
        <v>20000</v>
      </c>
      <c r="H55" s="6">
        <v>15000</v>
      </c>
      <c r="I55" s="6">
        <v>12000</v>
      </c>
      <c r="J55" s="6">
        <v>4000</v>
      </c>
      <c r="K55" s="6">
        <v>3200</v>
      </c>
      <c r="L55" s="6">
        <v>3500</v>
      </c>
      <c r="M55" s="21">
        <v>800</v>
      </c>
      <c r="N55" s="21">
        <v>500</v>
      </c>
      <c r="O55" s="6">
        <v>1000</v>
      </c>
      <c r="P55" s="6">
        <v>15000</v>
      </c>
      <c r="Q55" s="34">
        <f t="shared" si="3"/>
        <v>147.27233723473216</v>
      </c>
      <c r="R55" s="11">
        <f t="shared" si="2"/>
        <v>60.877158619587817</v>
      </c>
      <c r="S55" s="32">
        <f t="shared" si="1"/>
        <v>9</v>
      </c>
      <c r="T55" s="32"/>
      <c r="U55" s="32"/>
      <c r="V55" s="32"/>
      <c r="W55" s="32"/>
      <c r="X55" s="32"/>
      <c r="Y55" s="32"/>
      <c r="Z55" s="32"/>
      <c r="AA55" s="32"/>
      <c r="AB55" s="32"/>
      <c r="AC55" s="32"/>
      <c r="AD55" s="32"/>
      <c r="AE55" s="32"/>
      <c r="AF55" s="32"/>
      <c r="AG55" s="32"/>
      <c r="AH55" s="32"/>
      <c r="AI55" s="32"/>
      <c r="AJ55" s="32"/>
      <c r="AK55" s="32"/>
      <c r="AL55" s="32"/>
      <c r="AM55" s="32"/>
      <c r="AN55" s="32"/>
      <c r="AO55" s="32"/>
      <c r="AP55" s="32"/>
      <c r="AQ55" s="32"/>
      <c r="AR55" s="32"/>
      <c r="AS55" s="32"/>
      <c r="AT55" s="32"/>
      <c r="AU55" s="32"/>
      <c r="AV55" s="32"/>
      <c r="AW55" s="32"/>
      <c r="AX55" s="32"/>
      <c r="AY55" s="32"/>
      <c r="AZ55" s="32"/>
      <c r="BA55" s="32"/>
      <c r="BB55" s="32"/>
      <c r="BC55" s="32"/>
      <c r="BD55" s="32"/>
      <c r="BE55" s="32"/>
      <c r="BF55" s="32"/>
      <c r="BG55" s="32"/>
      <c r="BH55" s="32"/>
      <c r="BI55" s="32"/>
      <c r="BJ55" s="32"/>
      <c r="BK55" s="32"/>
      <c r="BL55" s="32"/>
      <c r="BM55" s="32"/>
      <c r="BN55" s="32"/>
      <c r="BO55" s="32"/>
      <c r="BP55" s="32"/>
      <c r="BQ55" s="32"/>
      <c r="BR55" s="32"/>
      <c r="BS55" s="32"/>
      <c r="BT55" s="32"/>
      <c r="BU55" s="32"/>
      <c r="BV55" s="32"/>
      <c r="BW55" s="32"/>
      <c r="BX55" s="32"/>
      <c r="BY55" s="32"/>
      <c r="BZ55" s="32"/>
      <c r="CA55" s="32"/>
      <c r="CB55" s="32"/>
      <c r="CC55" s="32"/>
      <c r="CD55" s="32"/>
      <c r="CE55" s="32"/>
      <c r="CF55" s="32"/>
      <c r="CG55" s="32"/>
      <c r="CH55" s="32"/>
      <c r="CI55" s="32"/>
      <c r="CJ55" s="32"/>
      <c r="CK55" s="32"/>
      <c r="CL55" s="32"/>
      <c r="CM55" s="32"/>
    </row>
    <row r="56" spans="1:92" x14ac:dyDescent="0.15">
      <c r="A56" s="38">
        <v>2002</v>
      </c>
      <c r="B56" s="6">
        <v>700</v>
      </c>
      <c r="C56" s="21">
        <v>3000</v>
      </c>
      <c r="D56" s="21">
        <v>5392</v>
      </c>
      <c r="E56" s="21">
        <v>20000</v>
      </c>
      <c r="F56" s="45">
        <v>2898.7738469492242</v>
      </c>
      <c r="G56" s="6">
        <v>2000</v>
      </c>
      <c r="H56" s="6">
        <v>9000</v>
      </c>
      <c r="I56" s="6">
        <v>5000</v>
      </c>
      <c r="J56" s="6">
        <v>1500</v>
      </c>
      <c r="K56" s="15">
        <v>1045.3239179289678</v>
      </c>
      <c r="L56" s="15">
        <v>5150.5491032236032</v>
      </c>
      <c r="M56" s="21">
        <v>1020</v>
      </c>
      <c r="N56" s="21">
        <v>400</v>
      </c>
      <c r="O56" s="6">
        <v>50</v>
      </c>
      <c r="P56" s="6">
        <v>5000</v>
      </c>
      <c r="Q56" s="34">
        <f t="shared" si="3"/>
        <v>62.156646868101795</v>
      </c>
      <c r="R56" s="11">
        <f t="shared" si="2"/>
        <v>60.877158619587817</v>
      </c>
      <c r="S56" s="32">
        <f t="shared" si="1"/>
        <v>36</v>
      </c>
      <c r="T56" s="32"/>
      <c r="U56" s="32"/>
      <c r="V56" s="32"/>
      <c r="W56" s="32"/>
      <c r="X56" s="32"/>
      <c r="Y56" s="32"/>
      <c r="Z56" s="32"/>
      <c r="AA56" s="32"/>
      <c r="AB56" s="32"/>
      <c r="AC56" s="32"/>
      <c r="AD56" s="32"/>
      <c r="AE56" s="32"/>
      <c r="AF56" s="32"/>
      <c r="AG56" s="32"/>
      <c r="AH56" s="32"/>
      <c r="AI56" s="32"/>
      <c r="AJ56" s="32"/>
      <c r="AK56" s="32"/>
      <c r="AL56" s="32"/>
      <c r="AM56" s="32"/>
      <c r="AN56" s="32"/>
      <c r="AO56" s="32"/>
      <c r="AP56" s="32"/>
      <c r="AQ56" s="32"/>
      <c r="AR56" s="32"/>
      <c r="AS56" s="32"/>
      <c r="AT56" s="32"/>
      <c r="AU56" s="32"/>
      <c r="AV56" s="32"/>
      <c r="AW56" s="32"/>
      <c r="AX56" s="32"/>
      <c r="AY56" s="32"/>
      <c r="AZ56" s="32"/>
      <c r="BA56" s="32"/>
      <c r="BB56" s="32"/>
      <c r="BC56" s="32"/>
      <c r="BD56" s="32"/>
      <c r="BE56" s="32"/>
      <c r="BF56" s="32"/>
      <c r="BG56" s="32"/>
      <c r="BH56" s="32"/>
      <c r="BI56" s="32"/>
      <c r="BJ56" s="32"/>
      <c r="BK56" s="32"/>
      <c r="BL56" s="32"/>
      <c r="BM56" s="32"/>
      <c r="BN56" s="32"/>
      <c r="BO56" s="32"/>
      <c r="BP56" s="32"/>
      <c r="BQ56" s="32"/>
      <c r="BR56" s="32"/>
      <c r="BS56" s="32"/>
      <c r="BT56" s="32"/>
      <c r="BU56" s="32"/>
      <c r="BV56" s="32"/>
      <c r="BW56" s="32"/>
      <c r="BX56" s="32"/>
      <c r="BY56" s="32"/>
      <c r="BZ56" s="32"/>
      <c r="CA56" s="32"/>
      <c r="CB56" s="32"/>
      <c r="CC56" s="32"/>
      <c r="CD56" s="32"/>
      <c r="CE56" s="32"/>
      <c r="CF56" s="32"/>
      <c r="CG56" s="32"/>
      <c r="CH56" s="32"/>
      <c r="CI56" s="32"/>
      <c r="CJ56" s="32"/>
      <c r="CK56" s="32"/>
      <c r="CL56" s="32"/>
      <c r="CM56" s="32"/>
    </row>
    <row r="57" spans="1:92" x14ac:dyDescent="0.15">
      <c r="A57" s="38">
        <v>2003</v>
      </c>
      <c r="B57" s="6">
        <v>1200</v>
      </c>
      <c r="C57" s="21">
        <v>4000</v>
      </c>
      <c r="D57" s="21">
        <v>11674</v>
      </c>
      <c r="E57" s="21">
        <v>16000</v>
      </c>
      <c r="F57" s="45">
        <v>3301.274393793597</v>
      </c>
      <c r="G57" s="15">
        <v>6217.6543478400336</v>
      </c>
      <c r="H57" s="15">
        <v>5798.5680277026831</v>
      </c>
      <c r="I57" s="15">
        <v>3862.1485043300227</v>
      </c>
      <c r="J57" s="15">
        <v>4000.3939559398241</v>
      </c>
      <c r="K57" s="15">
        <v>1190.4692348141109</v>
      </c>
      <c r="L57" s="15">
        <v>5865.7131484511947</v>
      </c>
      <c r="M57" s="21">
        <v>327</v>
      </c>
      <c r="N57" s="21">
        <v>850</v>
      </c>
      <c r="O57" s="6">
        <v>500</v>
      </c>
      <c r="P57" s="6">
        <v>6000</v>
      </c>
      <c r="Q57" s="34">
        <f t="shared" si="3"/>
        <v>70.787221612871463</v>
      </c>
      <c r="R57" s="11">
        <f t="shared" si="2"/>
        <v>60.877158619587817</v>
      </c>
      <c r="S57" s="32">
        <f t="shared" si="1"/>
        <v>32</v>
      </c>
      <c r="T57" s="32"/>
      <c r="U57" s="32"/>
      <c r="V57" s="32"/>
      <c r="W57" s="32"/>
      <c r="X57" s="32"/>
      <c r="Y57" s="32"/>
      <c r="Z57" s="32"/>
      <c r="AA57" s="32"/>
      <c r="AB57" s="32"/>
      <c r="AC57" s="32"/>
      <c r="AD57" s="32"/>
      <c r="AE57" s="32"/>
      <c r="AF57" s="32"/>
      <c r="AG57" s="32"/>
      <c r="AH57" s="32"/>
      <c r="AI57" s="32"/>
      <c r="AJ57" s="32"/>
      <c r="AK57" s="32"/>
      <c r="AL57" s="32"/>
      <c r="AM57" s="32"/>
      <c r="AN57" s="32"/>
      <c r="AO57" s="32"/>
      <c r="AP57" s="32"/>
      <c r="AQ57" s="32"/>
      <c r="AR57" s="32"/>
      <c r="AS57" s="32"/>
      <c r="AT57" s="32"/>
      <c r="AU57" s="32"/>
      <c r="AV57" s="32"/>
      <c r="AW57" s="32"/>
      <c r="AX57" s="32"/>
      <c r="AY57" s="32"/>
      <c r="AZ57" s="32"/>
      <c r="BA57" s="32"/>
      <c r="BB57" s="32"/>
      <c r="BC57" s="32"/>
      <c r="BD57" s="32"/>
      <c r="BE57" s="32"/>
      <c r="BF57" s="32"/>
      <c r="BG57" s="32"/>
      <c r="BH57" s="32"/>
      <c r="BI57" s="32"/>
      <c r="BJ57" s="32"/>
      <c r="BK57" s="32"/>
      <c r="BL57" s="32"/>
      <c r="BM57" s="32"/>
      <c r="BN57" s="32"/>
      <c r="BO57" s="32"/>
      <c r="BP57" s="32"/>
      <c r="BQ57" s="32"/>
      <c r="BR57" s="32"/>
      <c r="BS57" s="32"/>
      <c r="BT57" s="32"/>
      <c r="BU57" s="32"/>
      <c r="BV57" s="32"/>
      <c r="BW57" s="32"/>
      <c r="BX57" s="32"/>
      <c r="BY57" s="32"/>
      <c r="BZ57" s="32"/>
      <c r="CA57" s="32"/>
      <c r="CB57" s="32"/>
      <c r="CC57" s="32"/>
      <c r="CD57" s="32"/>
      <c r="CE57" s="32"/>
      <c r="CF57" s="32"/>
      <c r="CG57" s="32"/>
      <c r="CH57" s="32"/>
      <c r="CI57" s="32"/>
      <c r="CJ57" s="32"/>
      <c r="CK57" s="32"/>
      <c r="CL57" s="32"/>
      <c r="CM57" s="11"/>
    </row>
    <row r="58" spans="1:92" s="30" customFormat="1" x14ac:dyDescent="0.15">
      <c r="A58" s="41">
        <v>2004</v>
      </c>
      <c r="B58" s="6">
        <v>550</v>
      </c>
      <c r="C58" s="21">
        <v>15000</v>
      </c>
      <c r="D58" s="21">
        <v>23920</v>
      </c>
      <c r="E58" s="21">
        <v>8000</v>
      </c>
      <c r="F58" s="45">
        <v>4686.3457275641367</v>
      </c>
      <c r="G58" s="6">
        <v>2500</v>
      </c>
      <c r="H58" s="15">
        <v>8231.3952919956337</v>
      </c>
      <c r="I58" s="6">
        <v>5000</v>
      </c>
      <c r="J58" s="15">
        <v>5678.7854894053944</v>
      </c>
      <c r="K58" s="15">
        <v>1689.9384137425116</v>
      </c>
      <c r="L58" s="18">
        <v>15000</v>
      </c>
      <c r="M58" s="21">
        <v>1000</v>
      </c>
      <c r="N58" s="21">
        <v>3000</v>
      </c>
      <c r="O58" s="6">
        <v>30</v>
      </c>
      <c r="P58" s="6">
        <v>6200</v>
      </c>
      <c r="Q58" s="34">
        <f t="shared" si="3"/>
        <v>100.48646492270765</v>
      </c>
      <c r="R58" s="11">
        <f t="shared" si="2"/>
        <v>60.877158619587817</v>
      </c>
      <c r="S58" s="32">
        <f t="shared" si="1"/>
        <v>19</v>
      </c>
      <c r="T58" s="32"/>
      <c r="U58" s="32"/>
      <c r="V58" s="32"/>
      <c r="W58" s="32"/>
      <c r="X58" s="32"/>
      <c r="Y58" s="32"/>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c r="BE58" s="32"/>
      <c r="BF58" s="32"/>
      <c r="BG58" s="32"/>
      <c r="BH58" s="32"/>
      <c r="BI58" s="32"/>
      <c r="BJ58" s="32"/>
      <c r="BK58" s="32"/>
      <c r="BL58" s="32"/>
      <c r="BM58" s="32"/>
      <c r="BN58" s="32"/>
      <c r="BO58" s="32"/>
      <c r="BP58" s="32"/>
      <c r="BQ58" s="32"/>
      <c r="BR58" s="32"/>
      <c r="BS58" s="32"/>
      <c r="BT58" s="32"/>
      <c r="BU58" s="32"/>
      <c r="BV58" s="32"/>
      <c r="BW58" s="32"/>
      <c r="BX58" s="32"/>
      <c r="BY58" s="32"/>
      <c r="BZ58" s="32"/>
      <c r="CA58" s="32"/>
      <c r="CB58" s="32"/>
      <c r="CC58" s="32"/>
      <c r="CD58" s="32"/>
      <c r="CE58" s="32"/>
      <c r="CF58" s="32"/>
      <c r="CG58" s="32"/>
      <c r="CH58" s="32"/>
      <c r="CI58" s="32"/>
      <c r="CJ58" s="32"/>
      <c r="CK58" s="32"/>
      <c r="CL58" s="32"/>
      <c r="CM58" s="11"/>
    </row>
    <row r="59" spans="1:92" s="30" customFormat="1" x14ac:dyDescent="0.15">
      <c r="A59" s="41">
        <v>2005</v>
      </c>
      <c r="B59" s="6">
        <v>550</v>
      </c>
      <c r="C59" s="21">
        <v>3000</v>
      </c>
      <c r="D59" s="21">
        <v>4485</v>
      </c>
      <c r="E59" s="21">
        <v>5000</v>
      </c>
      <c r="F59" s="45">
        <v>3698.2092596286388</v>
      </c>
      <c r="G59" s="15">
        <v>6965.2455807919587</v>
      </c>
      <c r="H59" s="6">
        <v>10000</v>
      </c>
      <c r="I59" s="6">
        <v>8000</v>
      </c>
      <c r="J59" s="6">
        <v>8000</v>
      </c>
      <c r="K59" s="6">
        <v>200</v>
      </c>
      <c r="L59" s="6">
        <v>12000</v>
      </c>
      <c r="M59" s="21">
        <v>2400</v>
      </c>
      <c r="N59" s="21">
        <v>3000</v>
      </c>
      <c r="O59" s="6">
        <v>1000</v>
      </c>
      <c r="P59" s="6">
        <v>11000</v>
      </c>
      <c r="Q59" s="34">
        <f t="shared" si="3"/>
        <v>79.298454840420604</v>
      </c>
      <c r="R59" s="11">
        <f t="shared" si="2"/>
        <v>60.877158619587817</v>
      </c>
      <c r="S59" s="32">
        <f t="shared" si="1"/>
        <v>30</v>
      </c>
      <c r="T59" s="32"/>
      <c r="U59" s="32"/>
      <c r="V59" s="32"/>
      <c r="W59" s="32"/>
      <c r="X59" s="32"/>
      <c r="Y59" s="32"/>
      <c r="Z59" s="32"/>
      <c r="AA59" s="32"/>
      <c r="AB59" s="32"/>
      <c r="AC59" s="32"/>
      <c r="AD59" s="32"/>
      <c r="AE59" s="32"/>
      <c r="AF59" s="32"/>
      <c r="AG59" s="32"/>
      <c r="AH59" s="32"/>
      <c r="AI59" s="32"/>
      <c r="AJ59" s="32"/>
      <c r="AK59" s="32"/>
      <c r="AL59" s="32"/>
      <c r="AM59" s="32"/>
      <c r="AN59" s="32"/>
      <c r="AO59" s="32"/>
      <c r="AP59" s="32"/>
      <c r="AQ59" s="32"/>
      <c r="AR59" s="32"/>
      <c r="AS59" s="32"/>
      <c r="AT59" s="32"/>
      <c r="AU59" s="32"/>
      <c r="AV59" s="32"/>
      <c r="AW59" s="32"/>
      <c r="AX59" s="32"/>
      <c r="AY59" s="32"/>
      <c r="AZ59" s="32"/>
      <c r="BA59" s="32"/>
      <c r="BB59" s="32"/>
      <c r="BC59" s="32"/>
      <c r="BD59" s="32"/>
      <c r="BE59" s="32"/>
      <c r="BF59" s="32"/>
      <c r="BG59" s="32"/>
      <c r="BH59" s="32"/>
      <c r="BI59" s="32"/>
      <c r="BJ59" s="32"/>
      <c r="BK59" s="32"/>
      <c r="BL59" s="32"/>
      <c r="BM59" s="32"/>
      <c r="BN59" s="32"/>
      <c r="BO59" s="32"/>
      <c r="BP59" s="32"/>
      <c r="BQ59" s="32"/>
      <c r="BR59" s="32"/>
      <c r="BS59" s="32"/>
      <c r="BT59" s="32"/>
      <c r="BU59" s="32"/>
      <c r="BV59" s="32"/>
      <c r="BW59" s="32"/>
      <c r="BX59" s="32"/>
      <c r="BY59" s="32"/>
      <c r="BZ59" s="32"/>
      <c r="CA59" s="32"/>
      <c r="CB59" s="32"/>
      <c r="CC59" s="32"/>
      <c r="CD59" s="32"/>
      <c r="CE59" s="32"/>
      <c r="CF59" s="32"/>
      <c r="CG59" s="32"/>
      <c r="CH59" s="32"/>
      <c r="CI59" s="32"/>
      <c r="CJ59" s="32"/>
      <c r="CK59" s="32"/>
      <c r="CL59" s="32"/>
      <c r="CM59" s="11"/>
    </row>
    <row r="60" spans="1:92" s="30" customFormat="1" x14ac:dyDescent="0.15">
      <c r="A60" s="38">
        <v>2006</v>
      </c>
      <c r="B60" s="15">
        <v>2503.5026988273103</v>
      </c>
      <c r="C60" s="21">
        <v>4000</v>
      </c>
      <c r="D60" s="21">
        <v>9100</v>
      </c>
      <c r="E60" s="21">
        <v>20000</v>
      </c>
      <c r="F60" s="21">
        <v>5500</v>
      </c>
      <c r="G60" s="6">
        <v>2000</v>
      </c>
      <c r="H60" s="6">
        <v>10000</v>
      </c>
      <c r="I60" s="6">
        <v>7000</v>
      </c>
      <c r="J60" s="15">
        <v>4588.3926509329503</v>
      </c>
      <c r="K60" s="18">
        <v>400</v>
      </c>
      <c r="L60" s="18">
        <v>4300</v>
      </c>
      <c r="M60" s="21">
        <v>800</v>
      </c>
      <c r="N60" s="21">
        <v>2900</v>
      </c>
      <c r="O60" s="6">
        <v>100</v>
      </c>
      <c r="P60" s="6">
        <v>8000</v>
      </c>
      <c r="Q60" s="34">
        <f t="shared" si="3"/>
        <v>81.191895349760259</v>
      </c>
      <c r="R60" s="11">
        <f t="shared" si="2"/>
        <v>60.877158619587817</v>
      </c>
      <c r="S60" s="32">
        <f t="shared" si="1"/>
        <v>28</v>
      </c>
      <c r="T60" s="32"/>
      <c r="U60" s="32"/>
      <c r="V60" s="32"/>
      <c r="W60" s="32"/>
      <c r="X60" s="32"/>
      <c r="Y60" s="32"/>
      <c r="Z60" s="32"/>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Y60" s="32"/>
      <c r="AZ60" s="32"/>
      <c r="BA60" s="32"/>
      <c r="BB60" s="32"/>
      <c r="BC60" s="32"/>
      <c r="BD60" s="32"/>
      <c r="BE60" s="32"/>
      <c r="BF60" s="32"/>
      <c r="BG60" s="32"/>
      <c r="BH60" s="32"/>
      <c r="BI60" s="32"/>
      <c r="BJ60" s="32"/>
      <c r="BK60" s="32"/>
      <c r="BL60" s="32"/>
      <c r="BM60" s="32"/>
      <c r="BN60" s="32"/>
      <c r="BO60" s="32"/>
      <c r="BP60" s="32"/>
      <c r="BQ60" s="32"/>
      <c r="BR60" s="32"/>
      <c r="BS60" s="32"/>
      <c r="BT60" s="32"/>
      <c r="BU60" s="32"/>
      <c r="BV60" s="32"/>
      <c r="BW60" s="32"/>
      <c r="BX60" s="32"/>
      <c r="BY60" s="32"/>
      <c r="BZ60" s="32"/>
      <c r="CA60" s="32"/>
      <c r="CB60" s="32"/>
      <c r="CC60" s="32"/>
      <c r="CD60" s="32"/>
      <c r="CE60" s="32"/>
      <c r="CF60" s="32"/>
      <c r="CG60" s="32"/>
      <c r="CH60" s="32"/>
      <c r="CI60" s="32"/>
      <c r="CJ60" s="32"/>
      <c r="CK60" s="32"/>
      <c r="CL60" s="32"/>
      <c r="CM60" s="11"/>
    </row>
    <row r="61" spans="1:92" s="30" customFormat="1" x14ac:dyDescent="0.15">
      <c r="A61" s="41">
        <v>2007</v>
      </c>
      <c r="B61" s="11">
        <v>5000</v>
      </c>
      <c r="C61" s="36">
        <v>20000</v>
      </c>
      <c r="D61" s="36">
        <v>4285</v>
      </c>
      <c r="E61" s="36">
        <v>10000</v>
      </c>
      <c r="F61" s="11">
        <v>40000</v>
      </c>
      <c r="G61" s="11">
        <v>10000</v>
      </c>
      <c r="H61" s="11">
        <v>20000</v>
      </c>
      <c r="I61" s="11">
        <v>12000</v>
      </c>
      <c r="J61" s="11">
        <v>3000</v>
      </c>
      <c r="K61" s="11">
        <v>600</v>
      </c>
      <c r="L61" s="39">
        <v>12006.272037858005</v>
      </c>
      <c r="M61" s="36">
        <v>600</v>
      </c>
      <c r="N61" s="36">
        <v>900</v>
      </c>
      <c r="O61" s="11">
        <v>200</v>
      </c>
      <c r="P61" s="11">
        <v>6300</v>
      </c>
      <c r="Q61" s="34">
        <f t="shared" si="3"/>
        <v>144.89127203785799</v>
      </c>
      <c r="R61" s="11">
        <f t="shared" si="2"/>
        <v>60.877158619587817</v>
      </c>
      <c r="S61" s="32">
        <f t="shared" si="1"/>
        <v>10</v>
      </c>
      <c r="T61" s="32"/>
      <c r="U61" s="32"/>
      <c r="V61" s="32"/>
      <c r="W61" s="32"/>
      <c r="X61" s="32"/>
      <c r="Y61" s="32"/>
      <c r="Z61" s="32"/>
      <c r="AA61" s="32"/>
      <c r="AB61" s="32"/>
      <c r="AC61" s="32"/>
      <c r="AD61" s="32"/>
      <c r="AE61" s="32"/>
      <c r="AF61" s="32"/>
      <c r="AG61" s="32"/>
      <c r="AH61" s="32"/>
      <c r="AI61" s="32"/>
      <c r="AJ61" s="32"/>
      <c r="AK61" s="32"/>
      <c r="AL61" s="32"/>
      <c r="AM61" s="32"/>
      <c r="AN61" s="32"/>
      <c r="AO61" s="32"/>
      <c r="AP61" s="32"/>
      <c r="AQ61" s="32"/>
      <c r="AR61" s="32"/>
      <c r="AS61" s="32"/>
      <c r="AT61" s="32"/>
      <c r="AU61" s="32"/>
      <c r="AV61" s="32"/>
      <c r="AW61" s="32"/>
      <c r="AX61" s="32"/>
      <c r="AY61" s="32"/>
      <c r="AZ61" s="32"/>
      <c r="BA61" s="32"/>
      <c r="BB61" s="32"/>
      <c r="BC61" s="32"/>
      <c r="BD61" s="32"/>
      <c r="BE61" s="32"/>
      <c r="BF61" s="32"/>
      <c r="BG61" s="32"/>
      <c r="BH61" s="32"/>
      <c r="BI61" s="32"/>
      <c r="BJ61" s="32"/>
      <c r="BK61" s="32"/>
      <c r="BL61" s="32"/>
      <c r="BM61" s="32"/>
      <c r="BN61" s="32"/>
      <c r="BO61" s="32"/>
      <c r="BP61" s="32"/>
      <c r="BQ61" s="32"/>
      <c r="BR61" s="32"/>
      <c r="BS61" s="32"/>
      <c r="BT61" s="32"/>
      <c r="BU61" s="32"/>
      <c r="BV61" s="32"/>
      <c r="BW61" s="32"/>
      <c r="BX61" s="32"/>
      <c r="BY61" s="32"/>
      <c r="BZ61" s="32"/>
      <c r="CA61" s="32"/>
      <c r="CB61" s="32"/>
      <c r="CC61" s="32"/>
      <c r="CD61" s="32"/>
      <c r="CE61" s="32"/>
      <c r="CF61" s="32"/>
      <c r="CG61" s="32"/>
      <c r="CH61" s="32"/>
      <c r="CI61" s="32"/>
      <c r="CJ61" s="32"/>
      <c r="CK61" s="32"/>
      <c r="CL61" s="32"/>
      <c r="CM61" s="11"/>
    </row>
    <row r="62" spans="1:92" s="30" customFormat="1" x14ac:dyDescent="0.15">
      <c r="A62" s="41">
        <v>2008</v>
      </c>
      <c r="B62" s="11">
        <v>1500</v>
      </c>
      <c r="C62" s="36">
        <v>200</v>
      </c>
      <c r="D62" s="36">
        <v>418</v>
      </c>
      <c r="E62" s="36">
        <v>500</v>
      </c>
      <c r="F62" s="11">
        <v>1000</v>
      </c>
      <c r="G62" s="15">
        <v>1194.2311829185194</v>
      </c>
      <c r="H62" s="11">
        <v>800</v>
      </c>
      <c r="I62" s="11">
        <v>3000</v>
      </c>
      <c r="J62" s="11">
        <v>1000</v>
      </c>
      <c r="K62" s="39">
        <v>228.65463452689329</v>
      </c>
      <c r="L62" s="11">
        <v>1000</v>
      </c>
      <c r="M62" s="36">
        <v>250</v>
      </c>
      <c r="N62" s="36">
        <v>1000</v>
      </c>
      <c r="O62" s="15">
        <v>205.28770281433071</v>
      </c>
      <c r="P62" s="11">
        <v>1300</v>
      </c>
      <c r="Q62" s="34">
        <f t="shared" si="3"/>
        <v>13.596173520259743</v>
      </c>
      <c r="R62" s="11">
        <f t="shared" si="2"/>
        <v>60.877158619587817</v>
      </c>
      <c r="S62" s="32">
        <f t="shared" si="1"/>
        <v>52</v>
      </c>
      <c r="T62" s="32"/>
      <c r="U62" s="32"/>
      <c r="V62" s="32"/>
      <c r="W62" s="32"/>
      <c r="X62" s="32"/>
      <c r="Y62" s="32"/>
      <c r="Z62" s="32"/>
      <c r="AA62" s="32"/>
      <c r="AB62" s="32"/>
      <c r="AC62" s="32"/>
      <c r="AD62" s="32"/>
      <c r="AE62" s="32"/>
      <c r="AF62" s="32"/>
      <c r="AG62" s="32"/>
      <c r="AH62" s="32"/>
      <c r="AI62" s="32"/>
      <c r="AJ62" s="32"/>
      <c r="AK62" s="32"/>
      <c r="AL62" s="32"/>
      <c r="AM62" s="32"/>
      <c r="AN62" s="32"/>
      <c r="AO62" s="32"/>
      <c r="AP62" s="32"/>
      <c r="AQ62" s="32"/>
      <c r="AR62" s="32"/>
      <c r="AS62" s="32"/>
      <c r="AT62" s="32"/>
      <c r="AU62" s="32"/>
      <c r="AV62" s="32"/>
      <c r="AW62" s="32"/>
      <c r="AX62" s="32"/>
      <c r="AY62" s="32"/>
      <c r="AZ62" s="32"/>
      <c r="BA62" s="32"/>
      <c r="BB62" s="32"/>
      <c r="BC62" s="32"/>
      <c r="BD62" s="32"/>
      <c r="BE62" s="32"/>
      <c r="BF62" s="32"/>
      <c r="BG62" s="32"/>
      <c r="BH62" s="32"/>
      <c r="BI62" s="32"/>
      <c r="BJ62" s="32"/>
      <c r="BK62" s="32"/>
      <c r="BL62" s="32"/>
      <c r="BM62" s="32"/>
      <c r="BN62" s="32"/>
      <c r="BO62" s="32"/>
      <c r="BP62" s="32"/>
      <c r="BQ62" s="32"/>
      <c r="BR62" s="32"/>
      <c r="BS62" s="32"/>
      <c r="BT62" s="32"/>
      <c r="BU62" s="32"/>
      <c r="BV62" s="32"/>
      <c r="BW62" s="32"/>
      <c r="BX62" s="32"/>
      <c r="BY62" s="32"/>
      <c r="BZ62" s="32"/>
      <c r="CA62" s="32"/>
      <c r="CB62" s="32"/>
      <c r="CC62" s="32"/>
      <c r="CD62" s="32"/>
      <c r="CE62" s="32"/>
      <c r="CF62" s="32"/>
      <c r="CG62" s="32"/>
      <c r="CH62" s="32"/>
      <c r="CI62" s="32"/>
      <c r="CJ62" s="32"/>
      <c r="CK62" s="32"/>
      <c r="CL62" s="32"/>
      <c r="CM62" s="11"/>
    </row>
    <row r="63" spans="1:92" s="30" customFormat="1" x14ac:dyDescent="0.15">
      <c r="A63" s="41">
        <v>2009</v>
      </c>
      <c r="B63" s="11">
        <v>2000</v>
      </c>
      <c r="C63" s="36">
        <v>10000</v>
      </c>
      <c r="D63" s="36">
        <v>1680</v>
      </c>
      <c r="E63" s="36">
        <v>4000</v>
      </c>
      <c r="F63" s="11">
        <v>4000</v>
      </c>
      <c r="G63" s="15">
        <v>4106.7051391251498</v>
      </c>
      <c r="H63" s="11">
        <v>5</v>
      </c>
      <c r="I63" s="11">
        <v>5000</v>
      </c>
      <c r="J63" s="32">
        <v>800</v>
      </c>
      <c r="K63" s="32">
        <v>2000</v>
      </c>
      <c r="L63" s="39">
        <v>3874.2511216842231</v>
      </c>
      <c r="M63" s="36">
        <v>830</v>
      </c>
      <c r="N63" s="36">
        <v>1623</v>
      </c>
      <c r="O63" s="11">
        <v>400</v>
      </c>
      <c r="P63" s="39">
        <v>6435.3710977319452</v>
      </c>
      <c r="Q63" s="34">
        <f t="shared" si="3"/>
        <v>46.754327358541317</v>
      </c>
      <c r="R63" s="11">
        <f t="shared" si="2"/>
        <v>60.877158619587817</v>
      </c>
      <c r="S63" s="32">
        <f t="shared" si="1"/>
        <v>46</v>
      </c>
      <c r="T63" s="32"/>
      <c r="U63" s="32"/>
      <c r="V63" s="32"/>
      <c r="W63" s="32"/>
      <c r="X63" s="32"/>
      <c r="Y63" s="32"/>
      <c r="Z63" s="32"/>
      <c r="AA63" s="32"/>
      <c r="AB63" s="32"/>
      <c r="AC63" s="32"/>
      <c r="AD63" s="32"/>
      <c r="AE63" s="32"/>
      <c r="AF63" s="32"/>
      <c r="AG63" s="32"/>
      <c r="AH63" s="32"/>
      <c r="AI63" s="32"/>
      <c r="AJ63" s="32"/>
      <c r="AK63" s="32"/>
      <c r="AL63" s="32"/>
      <c r="AM63" s="32"/>
      <c r="AN63" s="32"/>
      <c r="AO63" s="32"/>
      <c r="AP63" s="32"/>
      <c r="AQ63" s="32"/>
      <c r="AR63" s="32"/>
      <c r="AS63" s="32"/>
      <c r="AT63" s="32"/>
      <c r="AU63" s="32"/>
      <c r="AV63" s="32"/>
      <c r="AW63" s="32"/>
      <c r="AX63" s="32"/>
      <c r="AY63" s="32"/>
      <c r="AZ63" s="32"/>
      <c r="BA63" s="32"/>
      <c r="BB63" s="32"/>
      <c r="BC63" s="32"/>
      <c r="BD63" s="32"/>
      <c r="BE63" s="32"/>
      <c r="BF63" s="32"/>
      <c r="BG63" s="32"/>
      <c r="BH63" s="32"/>
      <c r="BI63" s="32"/>
      <c r="BJ63" s="32"/>
      <c r="BK63" s="32"/>
      <c r="BL63" s="32"/>
      <c r="BM63" s="32"/>
      <c r="BN63" s="32"/>
      <c r="BO63" s="32"/>
      <c r="BP63" s="32"/>
      <c r="BQ63" s="32"/>
      <c r="BR63" s="32"/>
      <c r="BS63" s="32"/>
      <c r="BT63" s="32"/>
      <c r="BU63" s="32"/>
      <c r="BV63" s="32"/>
      <c r="BW63" s="32"/>
      <c r="BX63" s="32"/>
      <c r="BY63" s="32"/>
      <c r="BZ63" s="32"/>
      <c r="CA63" s="32"/>
      <c r="CB63" s="32"/>
      <c r="CC63" s="32"/>
      <c r="CD63" s="32"/>
      <c r="CE63" s="32"/>
      <c r="CF63" s="32"/>
      <c r="CG63" s="32"/>
      <c r="CH63" s="32"/>
      <c r="CI63" s="32"/>
      <c r="CJ63" s="32"/>
      <c r="CK63" s="32"/>
      <c r="CL63" s="32"/>
      <c r="CM63" s="32"/>
      <c r="CN63" s="11"/>
    </row>
    <row r="64" spans="1:92" s="30" customFormat="1" x14ac:dyDescent="0.15">
      <c r="A64" s="41">
        <v>2010</v>
      </c>
      <c r="B64" s="36">
        <v>50</v>
      </c>
      <c r="C64" s="36">
        <v>8000</v>
      </c>
      <c r="D64" s="36">
        <v>2200</v>
      </c>
      <c r="E64" s="36">
        <v>12000</v>
      </c>
      <c r="F64" s="36">
        <v>1000</v>
      </c>
      <c r="G64" s="36">
        <v>3500</v>
      </c>
      <c r="H64" s="36">
        <v>4000</v>
      </c>
      <c r="I64" s="36">
        <v>10000</v>
      </c>
      <c r="J64" s="36">
        <v>2600</v>
      </c>
      <c r="K64" s="83">
        <v>858.68310726676316</v>
      </c>
      <c r="L64" s="36">
        <v>3500</v>
      </c>
      <c r="M64" s="36">
        <v>550</v>
      </c>
      <c r="N64" s="36">
        <v>1350</v>
      </c>
      <c r="O64" s="36">
        <v>300</v>
      </c>
      <c r="P64" s="36">
        <v>1150</v>
      </c>
      <c r="Q64" s="34">
        <f t="shared" si="3"/>
        <v>51.058683107266759</v>
      </c>
      <c r="R64" s="11">
        <f t="shared" si="2"/>
        <v>60.877158619587817</v>
      </c>
      <c r="S64" s="32">
        <f t="shared" si="1"/>
        <v>42</v>
      </c>
      <c r="T64" s="32"/>
      <c r="U64" s="32"/>
      <c r="V64" s="32"/>
      <c r="W64" s="32"/>
      <c r="X64" s="32"/>
      <c r="Y64" s="32"/>
      <c r="Z64" s="32"/>
      <c r="AA64" s="32"/>
      <c r="AB64" s="32"/>
      <c r="AC64" s="32"/>
      <c r="AD64" s="32"/>
      <c r="AE64" s="32"/>
      <c r="AF64" s="32"/>
      <c r="AG64" s="32"/>
      <c r="AH64" s="32"/>
      <c r="AI64" s="32"/>
      <c r="AJ64" s="32"/>
      <c r="AK64" s="32"/>
      <c r="AL64" s="32"/>
      <c r="AM64" s="32"/>
      <c r="AN64" s="32"/>
      <c r="AO64" s="32"/>
      <c r="AP64" s="32"/>
      <c r="AQ64" s="32"/>
      <c r="AR64" s="32"/>
      <c r="AS64" s="32"/>
      <c r="AT64" s="32"/>
      <c r="AU64" s="32"/>
      <c r="AV64" s="32"/>
      <c r="AW64" s="32"/>
      <c r="AX64" s="32"/>
      <c r="AY64" s="32"/>
      <c r="AZ64" s="32"/>
      <c r="BA64" s="32"/>
      <c r="BB64" s="32"/>
      <c r="BC64" s="32"/>
      <c r="BD64" s="32"/>
      <c r="BE64" s="32"/>
      <c r="BF64" s="32"/>
      <c r="BG64" s="32"/>
      <c r="BH64" s="32"/>
      <c r="BI64" s="32"/>
      <c r="BJ64" s="32"/>
      <c r="BK64" s="32"/>
      <c r="BL64" s="32"/>
      <c r="BM64" s="32"/>
      <c r="BN64" s="32"/>
      <c r="BO64" s="32"/>
      <c r="BP64" s="32"/>
      <c r="BQ64" s="32"/>
      <c r="BR64" s="32"/>
      <c r="BS64" s="32"/>
      <c r="BT64" s="32"/>
      <c r="BU64" s="32"/>
      <c r="BV64" s="32"/>
      <c r="BW64" s="32"/>
      <c r="BX64" s="32"/>
      <c r="BY64" s="32"/>
      <c r="BZ64" s="32"/>
      <c r="CA64" s="32"/>
      <c r="CB64" s="32"/>
      <c r="CC64" s="32"/>
      <c r="CD64" s="32"/>
      <c r="CE64" s="32"/>
      <c r="CF64" s="32"/>
      <c r="CG64" s="32"/>
      <c r="CH64" s="32"/>
      <c r="CI64" s="32"/>
      <c r="CJ64" s="32"/>
      <c r="CK64" s="32"/>
      <c r="CL64" s="32"/>
      <c r="CM64" s="32"/>
      <c r="CN64" s="11"/>
    </row>
    <row r="65" spans="1:92" s="30" customFormat="1" x14ac:dyDescent="0.15">
      <c r="A65" s="41">
        <v>2011</v>
      </c>
      <c r="B65" s="11">
        <v>16000</v>
      </c>
      <c r="C65" s="36">
        <v>60000</v>
      </c>
      <c r="D65" s="36">
        <v>2455</v>
      </c>
      <c r="E65" s="36">
        <v>20000</v>
      </c>
      <c r="F65" s="11">
        <v>13000</v>
      </c>
      <c r="G65" s="11">
        <v>14700</v>
      </c>
      <c r="H65" s="11">
        <v>4000</v>
      </c>
      <c r="I65" s="11">
        <v>12000</v>
      </c>
      <c r="J65" s="11">
        <v>3000</v>
      </c>
      <c r="K65" s="11">
        <v>1000</v>
      </c>
      <c r="L65" s="11">
        <v>21000</v>
      </c>
      <c r="M65" s="83">
        <v>2197.6149304855244</v>
      </c>
      <c r="N65" s="36">
        <v>7218</v>
      </c>
      <c r="O65" s="11">
        <v>200</v>
      </c>
      <c r="P65" s="11">
        <v>2400</v>
      </c>
      <c r="Q65" s="34">
        <f t="shared" si="3"/>
        <v>179.17061493048553</v>
      </c>
      <c r="R65" s="11">
        <f t="shared" si="2"/>
        <v>60.877158619587817</v>
      </c>
      <c r="S65" s="32">
        <f t="shared" si="1"/>
        <v>4</v>
      </c>
      <c r="T65" s="32"/>
      <c r="U65" s="32"/>
      <c r="V65" s="32"/>
      <c r="W65" s="32"/>
      <c r="X65" s="32"/>
      <c r="Y65" s="32"/>
      <c r="Z65" s="32"/>
      <c r="AA65" s="32"/>
      <c r="AB65" s="32"/>
      <c r="AC65" s="32"/>
      <c r="AD65" s="32"/>
      <c r="AE65" s="32"/>
      <c r="AF65" s="32"/>
      <c r="AG65" s="32"/>
      <c r="AH65" s="32"/>
      <c r="AI65" s="32"/>
      <c r="AJ65" s="32"/>
      <c r="AK65" s="32"/>
      <c r="AL65" s="32"/>
      <c r="AM65" s="32"/>
      <c r="AN65" s="32"/>
      <c r="AO65" s="32"/>
      <c r="AP65" s="32"/>
      <c r="AQ65" s="32"/>
      <c r="AR65" s="32"/>
      <c r="AS65" s="32"/>
      <c r="AT65" s="32"/>
      <c r="AU65" s="32"/>
      <c r="AV65" s="32"/>
      <c r="AW65" s="32"/>
      <c r="AX65" s="32"/>
      <c r="AY65" s="32"/>
      <c r="AZ65" s="32"/>
      <c r="BA65" s="32"/>
      <c r="BB65" s="32"/>
      <c r="BC65" s="32"/>
      <c r="BD65" s="32"/>
      <c r="BE65" s="32"/>
      <c r="BF65" s="32"/>
      <c r="BG65" s="32"/>
      <c r="BH65" s="32"/>
      <c r="BI65" s="32"/>
      <c r="BJ65" s="32"/>
      <c r="BK65" s="32"/>
      <c r="BL65" s="32"/>
      <c r="BM65" s="32"/>
      <c r="BN65" s="32"/>
      <c r="BO65" s="32"/>
      <c r="BP65" s="32"/>
      <c r="BQ65" s="32"/>
      <c r="BR65" s="32"/>
      <c r="BS65" s="32"/>
      <c r="BT65" s="32"/>
      <c r="BU65" s="32"/>
      <c r="BV65" s="32"/>
      <c r="BW65" s="32"/>
      <c r="BX65" s="32"/>
      <c r="BY65" s="32"/>
      <c r="BZ65" s="32"/>
      <c r="CA65" s="32"/>
      <c r="CB65" s="32"/>
      <c r="CC65" s="32"/>
      <c r="CD65" s="32"/>
      <c r="CE65" s="32"/>
      <c r="CF65" s="32"/>
      <c r="CG65" s="32"/>
      <c r="CH65" s="32"/>
      <c r="CI65" s="32"/>
      <c r="CJ65" s="32"/>
      <c r="CK65" s="32"/>
      <c r="CL65" s="32"/>
      <c r="CM65" s="32"/>
      <c r="CN65" s="11"/>
    </row>
    <row r="66" spans="1:92" s="30" customFormat="1" x14ac:dyDescent="0.15">
      <c r="A66" s="41">
        <v>2012</v>
      </c>
      <c r="B66" s="11">
        <v>5000</v>
      </c>
      <c r="C66" s="36">
        <v>47000</v>
      </c>
      <c r="D66" s="36">
        <v>2830</v>
      </c>
      <c r="E66" s="36">
        <v>26000</v>
      </c>
      <c r="F66" s="11">
        <v>10000</v>
      </c>
      <c r="G66" s="11">
        <v>13000</v>
      </c>
      <c r="H66" s="11">
        <v>10000</v>
      </c>
      <c r="I66" s="11">
        <v>15000</v>
      </c>
      <c r="J66" s="11">
        <v>5000</v>
      </c>
      <c r="K66" s="11">
        <v>500</v>
      </c>
      <c r="L66" s="11">
        <v>10000</v>
      </c>
      <c r="M66" s="11">
        <v>3000</v>
      </c>
      <c r="N66" s="36">
        <v>2900</v>
      </c>
      <c r="O66" s="11">
        <v>250</v>
      </c>
      <c r="P66" s="11">
        <v>4500</v>
      </c>
      <c r="Q66" s="34">
        <f t="shared" si="3"/>
        <v>154.97999999999999</v>
      </c>
      <c r="R66" s="11">
        <f t="shared" si="2"/>
        <v>60.877158619587817</v>
      </c>
      <c r="S66" s="32">
        <f>RANK(Q66, Q$14:Q$66)</f>
        <v>7</v>
      </c>
      <c r="T66" s="32"/>
      <c r="U66" s="32"/>
      <c r="V66" s="32"/>
      <c r="W66" s="32"/>
      <c r="X66" s="32"/>
      <c r="Y66" s="32"/>
      <c r="Z66" s="32"/>
      <c r="AA66" s="32"/>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c r="BB66" s="32"/>
      <c r="BC66" s="32"/>
      <c r="BD66" s="32"/>
      <c r="BE66" s="32"/>
      <c r="BF66" s="32"/>
      <c r="BG66" s="32"/>
      <c r="BH66" s="32"/>
      <c r="BI66" s="32"/>
      <c r="BJ66" s="32"/>
      <c r="BK66" s="32"/>
      <c r="BL66" s="32"/>
      <c r="BM66" s="32"/>
      <c r="BN66" s="32"/>
      <c r="BO66" s="32"/>
      <c r="BP66" s="32"/>
      <c r="BQ66" s="32"/>
      <c r="BR66" s="32"/>
      <c r="BS66" s="32"/>
      <c r="BT66" s="32"/>
      <c r="BU66" s="32"/>
      <c r="BV66" s="32"/>
      <c r="BW66" s="32"/>
      <c r="BX66" s="32"/>
      <c r="BY66" s="32"/>
      <c r="BZ66" s="32"/>
      <c r="CA66" s="32"/>
      <c r="CB66" s="32"/>
      <c r="CC66" s="32"/>
      <c r="CD66" s="32"/>
      <c r="CE66" s="32"/>
      <c r="CF66" s="32"/>
      <c r="CG66" s="32"/>
      <c r="CH66" s="32"/>
      <c r="CI66" s="32"/>
      <c r="CJ66" s="32"/>
      <c r="CK66" s="32"/>
      <c r="CL66" s="32"/>
      <c r="CM66" s="32"/>
      <c r="CN66" s="11"/>
    </row>
    <row r="67" spans="1:92" s="30" customFormat="1" x14ac:dyDescent="0.15">
      <c r="A67" s="41"/>
      <c r="B67" s="11"/>
      <c r="C67" s="36"/>
      <c r="D67" s="36"/>
      <c r="E67" s="36"/>
      <c r="F67" s="11"/>
      <c r="G67" s="11"/>
      <c r="H67" s="11"/>
      <c r="I67" s="11"/>
      <c r="J67" s="11"/>
      <c r="K67" s="11"/>
      <c r="L67" s="11"/>
      <c r="M67" s="60"/>
      <c r="N67" s="36"/>
      <c r="O67" s="11"/>
      <c r="P67" s="11" t="s">
        <v>97</v>
      </c>
      <c r="Q67" s="34"/>
      <c r="R67" s="11"/>
      <c r="S67" s="32"/>
      <c r="T67" s="32"/>
      <c r="U67" s="32"/>
      <c r="V67" s="32"/>
      <c r="W67" s="32"/>
      <c r="X67" s="32"/>
      <c r="Y67" s="32"/>
      <c r="Z67" s="32"/>
      <c r="AA67" s="32"/>
      <c r="AB67" s="32"/>
      <c r="AC67" s="32"/>
      <c r="AD67" s="32"/>
      <c r="AE67" s="32"/>
      <c r="AF67" s="32"/>
      <c r="AG67" s="32"/>
      <c r="AH67" s="32"/>
      <c r="AI67" s="32"/>
      <c r="AJ67" s="32"/>
      <c r="AK67" s="32"/>
      <c r="AL67" s="32"/>
      <c r="AM67" s="32"/>
      <c r="AN67" s="32"/>
      <c r="AO67" s="32"/>
      <c r="AP67" s="32"/>
      <c r="AQ67" s="32"/>
      <c r="AR67" s="32"/>
      <c r="AS67" s="32"/>
      <c r="AT67" s="32"/>
      <c r="AU67" s="32"/>
      <c r="AV67" s="32"/>
      <c r="AW67" s="32"/>
      <c r="AX67" s="32"/>
      <c r="AY67" s="32"/>
      <c r="AZ67" s="32"/>
      <c r="BA67" s="32"/>
      <c r="BB67" s="32"/>
      <c r="BC67" s="32"/>
      <c r="BD67" s="32"/>
      <c r="BE67" s="32"/>
      <c r="BF67" s="32"/>
      <c r="BG67" s="32"/>
      <c r="BH67" s="32"/>
      <c r="BI67" s="32"/>
      <c r="BJ67" s="32"/>
      <c r="BK67" s="32"/>
      <c r="BL67" s="32"/>
      <c r="BM67" s="32"/>
      <c r="BN67" s="32"/>
      <c r="BO67" s="32"/>
      <c r="BP67" s="32"/>
      <c r="BQ67" s="32"/>
      <c r="BR67" s="32"/>
      <c r="BS67" s="32"/>
      <c r="BT67" s="32"/>
      <c r="BU67" s="32"/>
      <c r="BV67" s="32"/>
      <c r="BW67" s="32"/>
      <c r="BX67" s="32"/>
      <c r="BY67" s="32"/>
      <c r="BZ67" s="32"/>
      <c r="CA67" s="32"/>
      <c r="CB67" s="32"/>
      <c r="CC67" s="32"/>
      <c r="CD67" s="32"/>
      <c r="CE67" s="32"/>
      <c r="CF67" s="32"/>
      <c r="CG67" s="32"/>
      <c r="CH67" s="32"/>
      <c r="CI67" s="32"/>
      <c r="CJ67" s="32"/>
      <c r="CK67" s="32"/>
      <c r="CL67" s="32"/>
      <c r="CM67" s="32"/>
      <c r="CN67" s="11"/>
    </row>
    <row r="68" spans="1:92" s="30" customFormat="1" x14ac:dyDescent="0.15">
      <c r="A68" s="41"/>
      <c r="B68" s="11"/>
      <c r="C68" s="36"/>
      <c r="D68" s="36"/>
      <c r="E68" s="36"/>
      <c r="F68" s="11"/>
      <c r="G68" s="11"/>
      <c r="H68" s="11"/>
      <c r="I68" s="11"/>
      <c r="J68" s="11"/>
      <c r="K68" s="11"/>
      <c r="L68" s="11"/>
      <c r="M68" s="36"/>
      <c r="N68" s="36"/>
      <c r="O68" s="11"/>
      <c r="P68" s="8" t="s">
        <v>79</v>
      </c>
      <c r="Q68" s="34">
        <f>MIN(Q36:Q66)</f>
        <v>13.596173520259743</v>
      </c>
      <c r="R68" s="32"/>
      <c r="S68" s="32"/>
      <c r="T68" s="32"/>
      <c r="U68" s="32"/>
      <c r="V68" s="32"/>
      <c r="W68" s="32"/>
      <c r="X68" s="32"/>
      <c r="Y68" s="32"/>
      <c r="Z68" s="32"/>
      <c r="AA68" s="32"/>
      <c r="AB68" s="32"/>
      <c r="AC68" s="32"/>
      <c r="AD68" s="32"/>
      <c r="AE68" s="32"/>
      <c r="AF68" s="32"/>
      <c r="AG68" s="32"/>
      <c r="AH68" s="32"/>
      <c r="AI68" s="32"/>
      <c r="AJ68" s="32"/>
      <c r="AK68" s="32"/>
      <c r="AL68" s="32"/>
      <c r="AM68" s="32"/>
      <c r="AN68" s="32"/>
      <c r="AO68" s="32"/>
      <c r="AP68" s="32"/>
      <c r="AQ68" s="32"/>
      <c r="AR68" s="32"/>
      <c r="AS68" s="32"/>
      <c r="AT68" s="32"/>
      <c r="AU68" s="32"/>
      <c r="AV68" s="32"/>
      <c r="AW68" s="32"/>
      <c r="AX68" s="32"/>
      <c r="AY68" s="32"/>
      <c r="AZ68" s="32"/>
      <c r="BA68" s="32"/>
      <c r="BB68" s="32"/>
      <c r="BC68" s="32"/>
      <c r="BD68" s="32"/>
      <c r="BE68" s="32"/>
      <c r="BF68" s="32"/>
      <c r="BG68" s="32"/>
      <c r="BH68" s="32"/>
      <c r="BI68" s="32"/>
      <c r="BJ68" s="32"/>
      <c r="BK68" s="32"/>
      <c r="BL68" s="32"/>
      <c r="BM68" s="32"/>
      <c r="BN68" s="32"/>
      <c r="BO68" s="32"/>
      <c r="BP68" s="32"/>
      <c r="BQ68" s="32"/>
      <c r="BR68" s="32"/>
      <c r="BS68" s="32"/>
      <c r="BT68" s="32"/>
      <c r="BU68" s="32"/>
      <c r="BV68" s="32"/>
      <c r="BW68" s="32"/>
      <c r="BX68" s="32"/>
      <c r="BY68" s="32"/>
      <c r="BZ68" s="32"/>
      <c r="CA68" s="32"/>
      <c r="CB68" s="32"/>
      <c r="CC68" s="32"/>
      <c r="CD68" s="32"/>
      <c r="CE68" s="32"/>
      <c r="CF68" s="32"/>
      <c r="CG68" s="32"/>
      <c r="CH68" s="32"/>
      <c r="CI68" s="32"/>
      <c r="CJ68" s="32"/>
      <c r="CK68" s="32"/>
      <c r="CL68" s="32"/>
      <c r="CM68" s="32"/>
      <c r="CN68" s="11"/>
    </row>
    <row r="69" spans="1:92" s="30" customFormat="1" x14ac:dyDescent="0.15">
      <c r="A69" s="35"/>
      <c r="B69" s="11"/>
      <c r="C69" s="36"/>
      <c r="D69" s="36"/>
      <c r="E69" s="36"/>
      <c r="F69" s="11"/>
      <c r="G69" s="11"/>
      <c r="H69" s="11"/>
      <c r="I69" s="11"/>
      <c r="J69" s="11"/>
      <c r="K69" s="11"/>
      <c r="L69" s="11"/>
      <c r="M69" s="36"/>
      <c r="N69" s="36"/>
      <c r="O69" s="11"/>
      <c r="P69" s="8" t="s">
        <v>80</v>
      </c>
      <c r="Q69" s="34">
        <f>MAX(Q36:Q66)</f>
        <v>244.03308296006475</v>
      </c>
      <c r="R69" s="32"/>
      <c r="S69" s="32"/>
      <c r="T69" s="32"/>
      <c r="U69" s="32"/>
      <c r="V69" s="32"/>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32"/>
      <c r="AU69" s="32"/>
      <c r="AV69" s="32"/>
      <c r="AW69" s="32"/>
      <c r="AX69" s="32"/>
      <c r="AY69" s="32"/>
      <c r="AZ69" s="32"/>
      <c r="BA69" s="32"/>
      <c r="BB69" s="32"/>
      <c r="BC69" s="32"/>
      <c r="BD69" s="32"/>
      <c r="BE69" s="32"/>
      <c r="BF69" s="32"/>
      <c r="BG69" s="32"/>
      <c r="BH69" s="32"/>
      <c r="BI69" s="32"/>
      <c r="BJ69" s="32"/>
      <c r="BK69" s="32"/>
      <c r="BL69" s="32"/>
      <c r="BM69" s="32"/>
      <c r="BN69" s="32"/>
      <c r="BO69" s="32"/>
      <c r="BP69" s="32"/>
      <c r="BQ69" s="32"/>
      <c r="BR69" s="32"/>
      <c r="BS69" s="32"/>
      <c r="BT69" s="32"/>
      <c r="BU69" s="32"/>
      <c r="BV69" s="32"/>
      <c r="BW69" s="32"/>
      <c r="BX69" s="32"/>
      <c r="BY69" s="32"/>
      <c r="BZ69" s="32"/>
      <c r="CA69" s="32"/>
      <c r="CB69" s="32"/>
      <c r="CC69" s="32"/>
      <c r="CD69" s="32"/>
      <c r="CE69" s="32"/>
      <c r="CF69" s="32"/>
      <c r="CG69" s="32"/>
      <c r="CH69" s="32"/>
      <c r="CI69" s="32"/>
      <c r="CJ69" s="32"/>
      <c r="CK69" s="32"/>
      <c r="CL69" s="32"/>
      <c r="CM69" s="32"/>
      <c r="CN69" s="11"/>
    </row>
    <row r="70" spans="1:92" s="30" customFormat="1" x14ac:dyDescent="0.15">
      <c r="A70" s="35"/>
      <c r="B70" s="11"/>
      <c r="C70" s="36"/>
      <c r="D70" s="36"/>
      <c r="E70" s="36"/>
      <c r="F70" s="11"/>
      <c r="G70" s="11"/>
      <c r="H70" s="11"/>
      <c r="I70" s="11"/>
      <c r="J70" s="11"/>
      <c r="K70" s="11"/>
      <c r="L70" s="11"/>
      <c r="M70" s="36"/>
      <c r="N70" s="36"/>
      <c r="O70" s="11"/>
      <c r="P70" s="8" t="s">
        <v>81</v>
      </c>
      <c r="Q70" s="57">
        <f>Q69/Q68</f>
        <v>17.948659054433922</v>
      </c>
      <c r="R70" s="32"/>
      <c r="S70" s="32"/>
      <c r="T70" s="32"/>
      <c r="U70" s="32"/>
      <c r="V70" s="32"/>
      <c r="W70" s="32"/>
      <c r="X70" s="32"/>
      <c r="Y70" s="32"/>
      <c r="Z70" s="32"/>
      <c r="AA70" s="32"/>
      <c r="AB70" s="32"/>
      <c r="AC70" s="32"/>
      <c r="AD70" s="32"/>
      <c r="AE70" s="32"/>
      <c r="AF70" s="32"/>
      <c r="AG70" s="32"/>
      <c r="AH70" s="32"/>
      <c r="AI70" s="32"/>
      <c r="AJ70" s="32"/>
      <c r="AK70" s="32"/>
      <c r="AL70" s="32"/>
      <c r="AM70" s="32"/>
      <c r="AN70" s="32"/>
      <c r="AO70" s="32"/>
      <c r="AP70" s="32"/>
      <c r="AQ70" s="32"/>
      <c r="AR70" s="32"/>
      <c r="AS70" s="32"/>
      <c r="AT70" s="32"/>
      <c r="AU70" s="32"/>
      <c r="AV70" s="32"/>
      <c r="AW70" s="32"/>
      <c r="AX70" s="32"/>
      <c r="AY70" s="32"/>
      <c r="AZ70" s="32"/>
      <c r="BA70" s="32"/>
      <c r="BB70" s="32"/>
      <c r="BC70" s="32"/>
      <c r="BD70" s="32"/>
      <c r="BE70" s="32"/>
      <c r="BF70" s="32"/>
      <c r="BG70" s="32"/>
      <c r="BH70" s="32"/>
      <c r="BI70" s="32"/>
      <c r="BJ70" s="32"/>
      <c r="BK70" s="32"/>
      <c r="BL70" s="32"/>
      <c r="BM70" s="32"/>
      <c r="BN70" s="32"/>
      <c r="BO70" s="32"/>
      <c r="BP70" s="32"/>
      <c r="BQ70" s="32"/>
      <c r="BR70" s="32"/>
      <c r="BS70" s="32"/>
      <c r="BT70" s="32"/>
      <c r="BU70" s="32"/>
      <c r="BV70" s="32"/>
      <c r="BW70" s="32"/>
      <c r="BX70" s="32"/>
      <c r="BY70" s="32"/>
      <c r="BZ70" s="32"/>
      <c r="CA70" s="32"/>
      <c r="CB70" s="32"/>
      <c r="CC70" s="32"/>
      <c r="CD70" s="32"/>
      <c r="CE70" s="32"/>
      <c r="CF70" s="32"/>
      <c r="CG70" s="32"/>
      <c r="CH70" s="32"/>
      <c r="CI70" s="32"/>
      <c r="CJ70" s="32"/>
      <c r="CK70" s="32"/>
      <c r="CL70" s="32"/>
      <c r="CM70" s="32"/>
      <c r="CN70" s="11"/>
    </row>
    <row r="71" spans="1:92" s="30" customFormat="1" x14ac:dyDescent="0.15">
      <c r="A71" s="35"/>
      <c r="B71" s="11"/>
      <c r="C71" s="36"/>
      <c r="D71" s="36"/>
      <c r="E71" s="36"/>
      <c r="F71" s="11"/>
      <c r="G71" s="11"/>
      <c r="H71" s="11"/>
      <c r="I71" s="11"/>
      <c r="J71" s="11"/>
      <c r="K71" s="11"/>
      <c r="L71" s="11"/>
      <c r="M71" s="36"/>
      <c r="N71" s="36"/>
      <c r="O71" s="11"/>
      <c r="P71" s="8"/>
      <c r="Q71" s="57"/>
      <c r="R71" s="32"/>
      <c r="S71" s="32"/>
      <c r="T71" s="32"/>
      <c r="U71" s="32"/>
      <c r="V71" s="32"/>
      <c r="W71" s="32"/>
      <c r="X71" s="32"/>
      <c r="Y71" s="32"/>
      <c r="Z71" s="32"/>
      <c r="AA71" s="32"/>
      <c r="AB71" s="32"/>
      <c r="AC71" s="32"/>
      <c r="AD71" s="32"/>
      <c r="AE71" s="32"/>
      <c r="AF71" s="32"/>
      <c r="AG71" s="32"/>
      <c r="AH71" s="32"/>
      <c r="AI71" s="32"/>
      <c r="AJ71" s="32"/>
      <c r="AK71" s="32"/>
      <c r="AL71" s="32"/>
      <c r="AM71" s="32"/>
      <c r="AN71" s="32"/>
      <c r="AO71" s="32"/>
      <c r="AP71" s="32"/>
      <c r="AQ71" s="32"/>
      <c r="AR71" s="32"/>
      <c r="AS71" s="32"/>
      <c r="AT71" s="32"/>
      <c r="AU71" s="32"/>
      <c r="AV71" s="32"/>
      <c r="AW71" s="32"/>
      <c r="AX71" s="32"/>
      <c r="AY71" s="32"/>
      <c r="AZ71" s="32"/>
      <c r="BA71" s="32"/>
      <c r="BB71" s="32"/>
      <c r="BC71" s="32"/>
      <c r="BD71" s="32"/>
      <c r="BE71" s="32"/>
      <c r="BF71" s="32"/>
      <c r="BG71" s="32"/>
      <c r="BH71" s="32"/>
      <c r="BI71" s="32"/>
      <c r="BJ71" s="32"/>
      <c r="BK71" s="32"/>
      <c r="BL71" s="32"/>
      <c r="BM71" s="32"/>
      <c r="BN71" s="32"/>
      <c r="BO71" s="32"/>
      <c r="BP71" s="32"/>
      <c r="BQ71" s="32"/>
      <c r="BR71" s="32"/>
      <c r="BS71" s="32"/>
      <c r="BT71" s="32"/>
      <c r="BU71" s="32"/>
      <c r="BV71" s="32"/>
      <c r="BW71" s="32"/>
      <c r="BX71" s="32"/>
      <c r="BY71" s="32"/>
      <c r="BZ71" s="32"/>
      <c r="CA71" s="32"/>
      <c r="CB71" s="32"/>
      <c r="CC71" s="32"/>
      <c r="CD71" s="32"/>
      <c r="CE71" s="32"/>
      <c r="CF71" s="32"/>
      <c r="CG71" s="32"/>
      <c r="CH71" s="32"/>
      <c r="CI71" s="32"/>
      <c r="CJ71" s="32"/>
      <c r="CK71" s="32"/>
      <c r="CL71" s="32"/>
      <c r="CM71" s="32"/>
      <c r="CN71" s="11"/>
    </row>
    <row r="72" spans="1:92" x14ac:dyDescent="0.15">
      <c r="A72" s="40"/>
      <c r="B72" s="34"/>
      <c r="C72" s="34"/>
      <c r="D72" s="11"/>
      <c r="E72" s="34"/>
      <c r="F72" s="34"/>
      <c r="G72" s="34"/>
      <c r="H72" s="34"/>
      <c r="I72" s="34"/>
      <c r="J72" s="34"/>
      <c r="K72" s="34"/>
      <c r="L72" s="34"/>
      <c r="M72" s="11"/>
      <c r="N72" s="11"/>
      <c r="O72" s="34"/>
      <c r="P72" s="34"/>
      <c r="Q72" s="11"/>
      <c r="CN72" s="34"/>
    </row>
    <row r="73" spans="1:92" x14ac:dyDescent="0.15">
      <c r="CN73" s="34"/>
    </row>
  </sheetData>
  <phoneticPr fontId="0" type="noConversion"/>
  <pageMargins left="0.75" right="0.75" top="1" bottom="1" header="0.5" footer="0.5"/>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Charts</vt:lpstr>
      </vt:variant>
      <vt:variant>
        <vt:i4>6</vt:i4>
      </vt:variant>
    </vt:vector>
  </HeadingPairs>
  <TitlesOfParts>
    <vt:vector size="12" baseType="lpstr">
      <vt:lpstr>INDEX - 1960-2021</vt:lpstr>
      <vt:lpstr>Stock Status Appendix</vt:lpstr>
      <vt:lpstr>INDEX - all data</vt:lpstr>
      <vt:lpstr>INDEX - 80-12 interpolations</vt:lpstr>
      <vt:lpstr>INDEX long term streams</vt:lpstr>
      <vt:lpstr>INDEX all values filled</vt:lpstr>
      <vt:lpstr>Chart 1960-2021</vt:lpstr>
      <vt:lpstr>Chart 1960-2021 stock status</vt:lpstr>
      <vt:lpstr>Chart 1960-2019 1</vt:lpstr>
      <vt:lpstr>Chart 1960-2021 (2)</vt:lpstr>
      <vt:lpstr>Chart 1960-2021 BOF</vt:lpstr>
      <vt:lpstr>Chart 1960-2021 3</vt:lpstr>
    </vt:vector>
  </TitlesOfParts>
  <Company>ADFG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scheinl</dc:creator>
  <cp:lastModifiedBy>Molly Payne</cp:lastModifiedBy>
  <cp:lastPrinted>2013-03-14T23:15:00Z</cp:lastPrinted>
  <dcterms:created xsi:type="dcterms:W3CDTF">2002-11-16T00:16:03Z</dcterms:created>
  <dcterms:modified xsi:type="dcterms:W3CDTF">2022-02-04T20:35:21Z</dcterms:modified>
</cp:coreProperties>
</file>