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2f67f12adaf84c/Documents/GitHub/Kickstarter-Analysis/"/>
    </mc:Choice>
  </mc:AlternateContent>
  <xr:revisionPtr revIDLastSave="0" documentId="13_ncr:20001_{4D53ABEB-7BD0-4A8B-888A-E6A197C7AEDF}" xr6:coauthVersionLast="47" xr6:coauthVersionMax="47" xr10:uidLastSave="{00000000-0000-0000-0000-000000000000}"/>
  <bookViews>
    <workbookView xWindow="-7970" yWindow="3970" windowWidth="15980" windowHeight="11650" tabRatio="871" activeTab="1" xr2:uid="{00000000-000D-0000-FFFF-FFFF00000000}"/>
  </bookViews>
  <sheets>
    <sheet name="Kickstarter" sheetId="1" r:id="rId1"/>
    <sheet name="Theater Outcomes by Launch Date" sheetId="23" r:id="rId2"/>
    <sheet name="Theater Outcomes Chart" sheetId="21" r:id="rId3"/>
    <sheet name="Outcomes Based on Goals" sheetId="22" r:id="rId4"/>
    <sheet name="GB Musical Chart" sheetId="18" r:id="rId5"/>
    <sheet name="GB Musical Data" sheetId="17" r:id="rId6"/>
    <sheet name="Successful US Spaces" sheetId="14" r:id="rId7"/>
    <sheet name="Failed US Spaces" sheetId="15" r:id="rId8"/>
    <sheet name="Descriptive Statistics Spaces" sheetId="16" r:id="rId9"/>
    <sheet name="Successful US Wearables" sheetId="12" r:id="rId10"/>
    <sheet name="Failed US Wearables" sheetId="11" r:id="rId11"/>
    <sheet name="Descriptive Statistics Wearable" sheetId="13" r:id="rId12"/>
    <sheet name="Successful US Kickstarters" sheetId="8" r:id="rId13"/>
    <sheet name="Failed US Kickstarters" sheetId="9" r:id="rId14"/>
    <sheet name="Descriptive Statistics" sheetId="10" r:id="rId15"/>
    <sheet name="Edinburgh Research" sheetId="6" r:id="rId16"/>
    <sheet name="PracticeDataSet" sheetId="7" r:id="rId17"/>
    <sheet name="Outcomes Based on Launch Date" sheetId="5" r:id="rId18"/>
    <sheet name="Theatre Outcomes Chart" sheetId="19" r:id="rId19"/>
    <sheet name="Category Statistics" sheetId="2" r:id="rId20"/>
    <sheet name="Subcategory Statistics" sheetId="4" r:id="rId21"/>
    <sheet name="Experimental Pivot Table" sheetId="3" r:id="rId22"/>
  </sheets>
  <definedNames>
    <definedName name="_xlnm._FilterDatabase" localSheetId="0" hidden="1">Kickstarter!$A$1:$U$4115</definedName>
    <definedName name="_xlchart.v1.0" hidden="1">'GB Musical Data'!$D$1</definedName>
    <definedName name="_xlchart.v1.1" hidden="1">'GB Musical Data'!$D$2:$D$27</definedName>
    <definedName name="_xlchart.v1.2" hidden="1">'GB Musical Data'!$E$1</definedName>
    <definedName name="_xlchart.v1.3" hidden="1">'GB Musical Data'!$E$2:$E$27</definedName>
  </definedNames>
  <calcPr calcId="191029"/>
  <pivotCaches>
    <pivotCache cacheId="5" r:id="rId23"/>
    <pivotCache cacheId="11" r:id="rId2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22" l="1"/>
  <c r="D13" i="22"/>
  <c r="D12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C7" i="22"/>
  <c r="C6" i="22"/>
  <c r="C5" i="22"/>
  <c r="C4" i="22"/>
  <c r="C3" i="22"/>
  <c r="C2" i="22"/>
  <c r="B13" i="22"/>
  <c r="B12" i="22"/>
  <c r="B11" i="22"/>
  <c r="B10" i="22"/>
  <c r="B9" i="22"/>
  <c r="B8" i="22"/>
  <c r="B7" i="22"/>
  <c r="B6" i="22"/>
  <c r="B5" i="22"/>
  <c r="B4" i="22"/>
  <c r="B3" i="22"/>
  <c r="B2" i="22"/>
  <c r="S2" i="1"/>
  <c r="E2" i="22" l="1"/>
  <c r="H2" i="22" s="1"/>
  <c r="E13" i="22"/>
  <c r="F13" i="22" s="1"/>
  <c r="E12" i="22"/>
  <c r="G12" i="22" s="1"/>
  <c r="E11" i="22"/>
  <c r="F11" i="22" s="1"/>
  <c r="E10" i="22"/>
  <c r="H10" i="22" s="1"/>
  <c r="E9" i="22"/>
  <c r="F9" i="22" s="1"/>
  <c r="E8" i="22"/>
  <c r="F8" i="22" s="1"/>
  <c r="E7" i="22"/>
  <c r="H7" i="22" s="1"/>
  <c r="E6" i="22"/>
  <c r="F6" i="22" s="1"/>
  <c r="E5" i="22"/>
  <c r="H5" i="22" s="1"/>
  <c r="E4" i="22"/>
  <c r="G4" i="22" s="1"/>
  <c r="E3" i="22"/>
  <c r="U2" i="1"/>
  <c r="C13" i="10"/>
  <c r="C12" i="10"/>
  <c r="C11" i="10"/>
  <c r="B14" i="10"/>
  <c r="B13" i="10"/>
  <c r="B12" i="10"/>
  <c r="B11" i="10"/>
  <c r="C6" i="10"/>
  <c r="C5" i="10"/>
  <c r="C4" i="10"/>
  <c r="B7" i="10"/>
  <c r="B6" i="10"/>
  <c r="B5" i="10"/>
  <c r="B4" i="10"/>
  <c r="C6" i="16"/>
  <c r="C5" i="16"/>
  <c r="C3" i="16"/>
  <c r="C2" i="16"/>
  <c r="B6" i="16"/>
  <c r="B5" i="16"/>
  <c r="B3" i="16"/>
  <c r="B2" i="16"/>
  <c r="C6" i="13"/>
  <c r="C5" i="13"/>
  <c r="C3" i="13"/>
  <c r="C2" i="13"/>
  <c r="B6" i="13"/>
  <c r="B5" i="13"/>
  <c r="B3" i="13"/>
  <c r="B2" i="13"/>
  <c r="C10" i="10"/>
  <c r="C3" i="10"/>
  <c r="C9" i="10"/>
  <c r="C2" i="10"/>
  <c r="B10" i="10"/>
  <c r="B9" i="10"/>
  <c r="B3" i="10"/>
  <c r="B2" i="10"/>
  <c r="D2" i="7"/>
  <c r="D1" i="7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22" l="1"/>
  <c r="H12" i="22"/>
  <c r="G10" i="22"/>
  <c r="G9" i="22"/>
  <c r="F3" i="22"/>
  <c r="G3" i="22"/>
  <c r="H3" i="22"/>
  <c r="F4" i="22"/>
  <c r="G7" i="22"/>
  <c r="G6" i="22"/>
  <c r="H9" i="22"/>
  <c r="F10" i="22"/>
  <c r="H6" i="22"/>
  <c r="H13" i="22"/>
  <c r="F7" i="22"/>
  <c r="F2" i="22"/>
  <c r="H11" i="22"/>
  <c r="F5" i="22"/>
  <c r="G2" i="22"/>
  <c r="G11" i="22"/>
  <c r="G8" i="22"/>
  <c r="F12" i="22"/>
  <c r="G5" i="22"/>
  <c r="H8" i="22"/>
  <c r="H4" i="22"/>
  <c r="C14" i="10"/>
  <c r="C7" i="10"/>
</calcChain>
</file>

<file path=xl/sharedStrings.xml><?xml version="1.0" encoding="utf-8"?>
<sst xmlns="http://schemas.openxmlformats.org/spreadsheetml/2006/main" count="40756" uniqueCount="8422">
  <si>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</si>
  <si>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</si>
  <si>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</si>
  <si>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</si>
  <si>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</si>
  <si>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</si>
  <si>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</si>
  <si>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</si>
  <si>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</si>
  <si>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</si>
  <si>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</si>
  <si>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</si>
  <si>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</si>
  <si>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</si>
  <si>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</si>
  <si>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</si>
  <si>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</si>
  <si>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</si>
  <si>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</si>
  <si>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</si>
  <si>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</si>
  <si>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</si>
  <si>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</si>
  <si>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</si>
  <si>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</si>
  <si>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</si>
  <si>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</si>
  <si>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</si>
  <si>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</si>
  <si>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</si>
  <si>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</si>
  <si>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</si>
  <si>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</si>
  <si>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</si>
  <si>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</si>
  <si>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</si>
  <si>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</si>
  <si>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</si>
  <si>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</si>
  <si>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</si>
  <si>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</si>
  <si>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</si>
  <si>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</si>
  <si>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</si>
  <si>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</si>
  <si>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</si>
  <si>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</si>
  <si>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</si>
  <si>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</si>
  <si>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</si>
  <si>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</si>
  <si>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</si>
  <si>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</si>
  <si>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</si>
  <si>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</si>
  <si>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</si>
  <si>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</si>
  <si>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</si>
  <si>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</si>
  <si>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</si>
  <si>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</si>
  <si>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</si>
  <si>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</si>
  <si>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</si>
  <si>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</si>
  <si>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</si>
  <si>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</si>
  <si>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</si>
  <si>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</si>
  <si>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</si>
  <si>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</si>
  <si>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</si>
  <si>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</si>
  <si>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</si>
  <si>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</si>
  <si>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</si>
  <si>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</si>
  <si>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</si>
  <si>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</si>
  <si>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</si>
  <si>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</si>
  <si>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</si>
  <si>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</si>
  <si>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</si>
  <si>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</si>
  <si>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</si>
  <si>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</si>
  <si>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</si>
  <si>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</si>
  <si>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</si>
  <si>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</si>
  <si>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</si>
  <si>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</si>
  <si>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</si>
  <si>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</si>
  <si>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</si>
  <si>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</si>
  <si>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</si>
  <si>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</si>
  <si>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</si>
  <si>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</si>
  <si>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</si>
  <si>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</si>
  <si>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</si>
  <si>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</si>
  <si>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</si>
  <si>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</si>
  <si>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</si>
  <si>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</si>
  <si>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</si>
  <si>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</si>
  <si>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</si>
  <si>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</si>
  <si>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</si>
  <si>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</si>
  <si>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</si>
  <si>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</si>
  <si>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</si>
  <si>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</si>
  <si>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</si>
  <si>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</si>
  <si>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</si>
  <si>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</si>
  <si>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</si>
  <si>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</si>
  <si>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</si>
  <si>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</si>
  <si>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</si>
  <si>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</si>
  <si>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</si>
  <si>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</si>
  <si>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</si>
  <si>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</si>
  <si>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</si>
  <si>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</si>
  <si>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</si>
  <si>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</si>
  <si>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</si>
  <si>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</si>
  <si>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</si>
  <si>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</si>
  <si>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</si>
  <si>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</si>
  <si>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</si>
  <si>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</si>
  <si>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</si>
  <si>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</si>
  <si>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</si>
  <si>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</si>
  <si>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</si>
  <si>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</si>
  <si>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</si>
  <si>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</si>
  <si>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</si>
  <si>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</si>
  <si>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</si>
  <si>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</si>
  <si>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</si>
  <si>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</si>
  <si>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</si>
  <si>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</si>
  <si>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</si>
  <si>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</si>
  <si>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</si>
  <si>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</si>
  <si>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</si>
  <si>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</si>
  <si>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</si>
  <si>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</si>
  <si>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</si>
  <si>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</si>
  <si>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</si>
  <si>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</si>
  <si>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</si>
  <si>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</si>
  <si>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</si>
  <si>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</si>
  <si>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</si>
  <si>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</si>
  <si>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</si>
  <si>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</si>
  <si>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</si>
  <si>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</si>
  <si>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</si>
  <si>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</si>
  <si>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</si>
  <si>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</si>
  <si>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</si>
  <si>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</si>
  <si>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</si>
  <si>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</si>
  <si>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</si>
  <si>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</si>
  <si>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</si>
  <si>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</si>
  <si>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</si>
  <si>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</si>
  <si>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</si>
  <si>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</si>
  <si>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</si>
  <si>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</si>
  <si>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</si>
  <si>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</si>
  <si>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</si>
  <si>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</si>
  <si>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</si>
  <si>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</si>
  <si>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</si>
  <si>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</si>
  <si>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</si>
  <si>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</si>
  <si>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</si>
  <si>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</si>
  <si>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</si>
  <si>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</si>
  <si>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</si>
  <si>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</si>
  <si>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</si>
  <si>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</si>
  <si>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</si>
  <si>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</si>
  <si>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</si>
  <si>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</si>
  <si>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</si>
  <si>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</si>
  <si>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</si>
  <si>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</si>
  <si>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</si>
  <si>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</si>
  <si>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</si>
  <si>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</si>
  <si>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</si>
  <si>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</si>
  <si>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</si>
  <si>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</si>
  <si>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</si>
  <si>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</si>
  <si>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</si>
  <si>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</si>
  <si>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</si>
  <si>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</si>
  <si>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</si>
  <si>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</si>
  <si>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</si>
  <si>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</si>
  <si>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</si>
  <si>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</si>
  <si>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</si>
  <si>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</si>
  <si>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</si>
  <si>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</si>
  <si>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</si>
  <si>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</si>
  <si>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</si>
  <si>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</si>
  <si>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</si>
  <si>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</si>
  <si>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</si>
  <si>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</si>
  <si>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</si>
  <si>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</si>
  <si>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</si>
  <si>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</si>
  <si>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</si>
  <si>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</si>
  <si>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</si>
  <si>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</si>
  <si>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</si>
  <si>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</si>
  <si>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</si>
  <si>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</si>
  <si>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</si>
  <si>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</si>
  <si>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</si>
  <si>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</si>
  <si>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</si>
  <si>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</si>
  <si>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</si>
  <si>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</si>
  <si>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</si>
  <si>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</si>
  <si>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</si>
  <si>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</si>
  <si>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</si>
  <si>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</si>
  <si>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</si>
  <si>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</si>
  <si>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</si>
  <si>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</si>
  <si>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</si>
  <si>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</si>
  <si>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</si>
  <si>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</si>
  <si>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</si>
  <si>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</si>
  <si>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</si>
  <si>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</si>
  <si>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</si>
  <si>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</si>
  <si>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</si>
  <si>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</si>
  <si>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</si>
  <si>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</si>
  <si>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</si>
  <si>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</si>
  <si>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</si>
  <si>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</si>
  <si>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</si>
  <si>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</si>
  <si>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</si>
  <si>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</si>
  <si>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</si>
  <si>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</si>
  <si>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</si>
  <si>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</si>
  <si>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</si>
  <si>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</si>
  <si>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</si>
  <si>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</si>
  <si>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</si>
  <si>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</si>
  <si>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</si>
  <si>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</si>
  <si>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</si>
  <si>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</si>
  <si>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</si>
  <si>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</si>
  <si>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</si>
  <si>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</si>
  <si>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</si>
  <si>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</si>
  <si>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</si>
  <si>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</si>
  <si>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</si>
  <si>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</si>
  <si>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</si>
  <si>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</si>
  <si>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</si>
  <si>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</si>
  <si>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</si>
  <si>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</si>
  <si>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</si>
  <si>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</si>
  <si>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</si>
  <si>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</si>
  <si>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</si>
  <si>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</si>
  <si>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</si>
  <si>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</si>
  <si>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</si>
  <si>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</si>
  <si>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</si>
  <si>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</si>
  <si>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</si>
  <si>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</si>
  <si>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</si>
  <si>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</si>
  <si>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</si>
  <si>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</si>
  <si>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</si>
  <si>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</si>
  <si>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</si>
  <si>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</si>
  <si>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</si>
  <si>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</si>
  <si>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</si>
  <si>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</si>
  <si>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</si>
  <si>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</si>
  <si>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</si>
  <si>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</si>
  <si>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</si>
  <si>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</si>
  <si>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</si>
  <si>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</si>
  <si>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</si>
  <si>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</si>
  <si>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</si>
  <si>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</si>
  <si>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</si>
  <si>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</si>
  <si>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</si>
  <si>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</si>
  <si>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</si>
  <si>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</si>
  <si>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</si>
  <si>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</si>
  <si>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</si>
  <si>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</si>
  <si>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</si>
  <si>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</si>
  <si>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</si>
  <si>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</si>
  <si>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</si>
  <si>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</si>
  <si>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</si>
  <si>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</si>
  <si>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</si>
  <si>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</si>
  <si>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</si>
  <si>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</si>
  <si>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</si>
  <si>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</si>
  <si>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</si>
  <si>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</si>
  <si>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</si>
  <si>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</si>
  <si>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</si>
  <si>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</si>
  <si>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</si>
  <si>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</si>
  <si>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</si>
  <si>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</si>
  <si>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</si>
  <si>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</si>
  <si>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</si>
  <si>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</si>
  <si>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</si>
  <si>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</si>
  <si>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</si>
  <si>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</si>
  <si>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</si>
  <si>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</si>
  <si>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</si>
  <si>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</si>
  <si>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</si>
  <si>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</si>
  <si>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</si>
  <si>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</si>
  <si>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</si>
  <si>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</si>
  <si>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</si>
  <si>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</si>
  <si>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</si>
  <si>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</si>
  <si>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</si>
  <si>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</si>
  <si>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</si>
  <si>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</si>
  <si>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</si>
  <si>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</si>
  <si>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</si>
  <si>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</si>
  <si>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</si>
  <si>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</si>
  <si>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</si>
  <si>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</si>
  <si>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</si>
  <si>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</si>
  <si>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</si>
  <si>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</si>
  <si>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</si>
  <si>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</si>
  <si>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</si>
  <si>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</si>
  <si>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</si>
  <si>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</si>
  <si>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</si>
  <si>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</si>
  <si>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</si>
  <si>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</si>
  <si>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</si>
  <si>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</si>
  <si>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</si>
  <si>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</si>
  <si>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</si>
  <si>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</si>
  <si>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</si>
  <si>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</si>
  <si>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</si>
  <si>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</si>
  <si>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</si>
  <si>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</si>
  <si>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</si>
  <si>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</si>
  <si>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</si>
  <si>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</si>
  <si>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</si>
  <si>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</si>
  <si>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</si>
  <si>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</si>
  <si>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</si>
  <si>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</si>
  <si>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</si>
  <si>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</si>
  <si>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</si>
  <si>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</si>
  <si>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</si>
  <si>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</si>
  <si>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</si>
  <si>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</si>
  <si>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</si>
  <si>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</si>
  <si>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</si>
  <si>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</si>
  <si>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</si>
  <si>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</si>
  <si>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</si>
  <si>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</si>
  <si>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</si>
  <si>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</si>
  <si>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</si>
  <si>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</si>
  <si>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</si>
  <si>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</si>
  <si>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</si>
  <si>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</si>
  <si>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</si>
  <si>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</si>
  <si>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</si>
  <si>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</si>
  <si>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</si>
  <si>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</si>
  <si>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</si>
  <si>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</si>
  <si>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</si>
  <si>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</si>
  <si>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</si>
  <si>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</si>
  <si>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</si>
  <si>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</si>
  <si>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</si>
  <si>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</si>
  <si>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</si>
  <si>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</si>
  <si>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</si>
  <si>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</si>
  <si>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</si>
  <si>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</si>
  <si>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</si>
  <si>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</si>
  <si>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</si>
  <si>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</si>
  <si>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</si>
  <si>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</si>
  <si>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</si>
  <si>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</si>
  <si>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</si>
  <si>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</si>
  <si>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</si>
  <si>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</si>
  <si>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</si>
  <si>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</si>
  <si>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</si>
  <si>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</si>
  <si>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</si>
  <si>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</si>
  <si>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</si>
  <si>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</si>
  <si>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</si>
  <si>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</si>
  <si>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</si>
  <si>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</si>
  <si>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</si>
  <si>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</si>
  <si>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</si>
  <si>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</si>
  <si>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</si>
  <si>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</si>
  <si>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</si>
  <si>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</si>
  <si>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</si>
  <si>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</si>
  <si>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</si>
  <si>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</si>
  <si>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</si>
  <si>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</si>
  <si>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</si>
  <si>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</si>
  <si>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</si>
  <si>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</si>
  <si>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</si>
  <si>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</si>
  <si>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</si>
  <si>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</si>
  <si>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</si>
  <si>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</si>
  <si>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</si>
  <si>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</si>
  <si>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</si>
  <si>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</si>
  <si>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</si>
  <si>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</si>
  <si>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</si>
  <si>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</si>
  <si>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</si>
  <si>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</si>
  <si>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</si>
  <si>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</si>
  <si>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</si>
  <si>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</si>
  <si>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</si>
  <si>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</si>
  <si>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</si>
  <si>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</si>
  <si>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</si>
  <si>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</si>
  <si>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</si>
  <si>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</si>
  <si>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</si>
  <si>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</si>
  <si>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</si>
  <si>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</si>
  <si>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</si>
  <si>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</si>
  <si>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</si>
  <si>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</si>
  <si>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</si>
  <si>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</si>
  <si>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</si>
  <si>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</si>
  <si>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</si>
  <si>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</si>
  <si>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</si>
  <si>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</si>
  <si>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</si>
  <si>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</si>
  <si>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</si>
  <si>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</si>
  <si>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</si>
  <si>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</si>
  <si>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</si>
  <si>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</si>
  <si>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</si>
  <si>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</si>
  <si>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</si>
  <si>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</si>
  <si>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</si>
  <si>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</si>
  <si>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</si>
  <si>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</si>
  <si>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</si>
  <si>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</si>
  <si>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</si>
  <si>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</si>
  <si>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</si>
  <si>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</si>
  <si>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</si>
  <si>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</si>
  <si>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</si>
  <si>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</si>
  <si>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</si>
  <si>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</si>
  <si>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</si>
  <si>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</si>
  <si>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</si>
  <si>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</si>
  <si>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</si>
  <si>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</si>
  <si>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</si>
  <si>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</si>
  <si>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</si>
  <si>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</si>
  <si>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</si>
  <si>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</si>
  <si>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</si>
  <si>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</si>
  <si>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</si>
  <si>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</si>
  <si>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</si>
  <si>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</si>
  <si>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</si>
  <si>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</si>
  <si>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</si>
  <si>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</si>
  <si>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</si>
  <si>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</si>
  <si>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</si>
  <si>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</si>
  <si>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</si>
  <si>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</si>
  <si>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</si>
  <si>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</si>
  <si>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</si>
  <si>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</si>
  <si>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</si>
  <si>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</si>
  <si>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</si>
  <si>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</si>
  <si>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</si>
  <si>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</si>
  <si>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</si>
  <si>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</si>
  <si>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</si>
  <si>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</si>
  <si>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</si>
  <si>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</si>
  <si>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</si>
  <si>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</si>
  <si>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</si>
  <si>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</si>
  <si>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</si>
  <si>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</si>
  <si>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</si>
  <si>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</si>
  <si>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</si>
  <si>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</si>
  <si>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</si>
  <si>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</si>
  <si>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</si>
  <si>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</si>
  <si>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</si>
  <si>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</si>
  <si>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</si>
  <si>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</si>
  <si>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</si>
  <si>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</si>
  <si>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</si>
  <si>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</si>
  <si>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</si>
  <si>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</si>
  <si>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</si>
  <si>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</si>
  <si>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</si>
  <si>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</si>
  <si>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</si>
  <si>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</si>
  <si>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</si>
  <si>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</si>
  <si>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</si>
  <si>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</si>
  <si>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</si>
  <si>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</si>
  <si>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</si>
  <si>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</si>
  <si>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</si>
  <si>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</si>
  <si>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</si>
  <si>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</si>
  <si>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</si>
  <si>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</si>
  <si>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</si>
  <si>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</si>
  <si>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</si>
  <si>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</si>
  <si>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</si>
  <si>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</si>
  <si>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</si>
  <si>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</si>
  <si>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</si>
  <si>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</si>
  <si>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</si>
  <si>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</si>
  <si>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</si>
  <si>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</si>
  <si>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</si>
  <si>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</si>
  <si>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</si>
  <si>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</si>
  <si>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</si>
  <si>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</si>
  <si>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</si>
  <si>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</si>
  <si>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</si>
  <si>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</si>
  <si>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</si>
  <si>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</si>
  <si>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</si>
  <si>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</si>
  <si>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</si>
  <si>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</si>
  <si>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</si>
  <si>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</si>
  <si>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</si>
  <si>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</si>
  <si>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</si>
  <si>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</si>
  <si>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</si>
  <si>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</si>
  <si>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</si>
  <si>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</si>
  <si>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</si>
  <si>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</si>
  <si>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</si>
  <si>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</si>
  <si>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</si>
  <si>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</si>
  <si>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</si>
  <si>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</si>
  <si>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</si>
  <si>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</si>
  <si>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</si>
  <si>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</si>
  <si>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</si>
  <si>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</si>
  <si>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</si>
  <si>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</si>
  <si>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</si>
  <si>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</si>
  <si>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</si>
  <si>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</si>
  <si>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</si>
  <si>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</si>
  <si>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</si>
  <si>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</si>
  <si>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</si>
  <si>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</si>
  <si>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</si>
  <si>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</si>
  <si>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</si>
  <si>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</si>
  <si>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</si>
  <si>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</si>
  <si>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</si>
  <si>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</si>
  <si>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</si>
  <si>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</si>
  <si>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</si>
  <si>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</si>
  <si>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</si>
  <si>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</si>
  <si>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</si>
  <si>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</si>
  <si>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</si>
  <si>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</si>
  <si>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</si>
  <si>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</si>
  <si>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</si>
  <si>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</si>
  <si>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</si>
  <si>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</si>
  <si>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</si>
  <si>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</si>
  <si>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</si>
  <si>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</si>
  <si>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</si>
  <si>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</si>
  <si>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</si>
  <si>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</si>
  <si>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</si>
  <si>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</si>
  <si>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</si>
  <si>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</si>
  <si>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</si>
  <si>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</si>
  <si>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</si>
  <si>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</si>
  <si>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</si>
  <si>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</si>
  <si>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</si>
  <si>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</si>
  <si>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</si>
  <si>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</si>
  <si>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</si>
  <si>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</si>
  <si>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</si>
  <si>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</si>
  <si>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</si>
  <si>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</si>
  <si>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</si>
  <si>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</si>
  <si>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</si>
  <si>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</si>
  <si>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</si>
  <si>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</si>
  <si>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</si>
  <si>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</si>
  <si>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</si>
  <si>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</si>
  <si>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</si>
  <si>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</si>
  <si>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</si>
  <si>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</si>
  <si>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</si>
  <si>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</si>
  <si>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</si>
  <si>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</si>
  <si>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</si>
  <si>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</si>
  <si>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</si>
  <si>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</si>
  <si>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</si>
  <si>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</si>
  <si>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</si>
  <si>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</si>
  <si>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</si>
  <si>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</si>
  <si>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</si>
  <si>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</si>
  <si>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</si>
  <si>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</si>
  <si>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</si>
  <si>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</si>
  <si>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</si>
  <si>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</si>
  <si>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</si>
  <si>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</si>
  <si>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</si>
  <si>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</si>
  <si>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</si>
  <si>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</si>
  <si>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</si>
  <si>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</si>
  <si>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</si>
  <si>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</si>
  <si>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</si>
  <si>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</si>
  <si>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</si>
  <si>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</si>
  <si>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</si>
  <si>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</si>
  <si>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</si>
  <si>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</si>
  <si>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</si>
  <si>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</si>
  <si>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</si>
  <si>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</si>
  <si>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</si>
  <si>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</si>
  <si>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</si>
  <si>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</si>
  <si>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</si>
  <si>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</si>
  <si>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</si>
  <si>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</si>
  <si>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</si>
  <si>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</si>
  <si>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</si>
  <si>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</si>
  <si>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</si>
  <si>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</si>
  <si>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</si>
  <si>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</si>
  <si>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</si>
  <si>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</si>
  <si>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</si>
  <si>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</si>
  <si>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</si>
  <si>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</si>
  <si>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</si>
  <si>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</si>
  <si>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</si>
  <si>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</si>
  <si>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</si>
  <si>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</si>
  <si>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</si>
  <si>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</si>
  <si>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</si>
  <si>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</si>
  <si>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</si>
  <si>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</si>
  <si>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</si>
  <si>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</si>
  <si>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</si>
  <si>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</si>
  <si>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</si>
  <si>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</si>
  <si>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</si>
  <si>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</si>
  <si>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</si>
  <si>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</si>
  <si>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</si>
  <si>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</si>
  <si>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</si>
  <si>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</si>
  <si>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</si>
  <si>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</si>
  <si>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</si>
  <si>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</si>
  <si>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</si>
  <si>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</si>
  <si>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</si>
  <si>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</si>
  <si>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</si>
  <si>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</si>
  <si>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</si>
  <si>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</si>
  <si>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</si>
  <si>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</si>
  <si>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</si>
  <si>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</si>
  <si>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</si>
  <si>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</si>
  <si>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</si>
  <si>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</si>
  <si>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</si>
  <si>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</si>
  <si>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</si>
  <si>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</si>
  <si>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</si>
  <si>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</si>
  <si>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</si>
  <si>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</si>
  <si>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</si>
  <si>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</si>
  <si>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</si>
  <si>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</si>
  <si>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</si>
  <si>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</si>
  <si>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</si>
  <si>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</si>
  <si>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</si>
  <si>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</si>
  <si>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</si>
  <si>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</si>
  <si>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</si>
  <si>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</si>
  <si>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</si>
  <si>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</si>
  <si>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</si>
  <si>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</si>
  <si>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</si>
  <si>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</si>
  <si>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</si>
  <si>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</si>
  <si>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</si>
  <si>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</si>
  <si>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</si>
  <si>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</si>
  <si>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</si>
  <si>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</si>
  <si>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</si>
  <si>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</si>
  <si>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</si>
  <si>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</si>
  <si>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</si>
  <si>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</si>
  <si>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</si>
  <si>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</si>
  <si>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</si>
  <si>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</si>
  <si>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</si>
  <si>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</si>
  <si>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</si>
  <si>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</si>
  <si>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</si>
  <si>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</si>
  <si>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</si>
  <si>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</si>
  <si>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</si>
  <si>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</si>
  <si>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</si>
  <si>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</si>
  <si>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</si>
  <si>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</si>
  <si>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</si>
  <si>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</si>
  <si>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</si>
  <si>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</si>
  <si>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</si>
  <si>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</si>
  <si>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</si>
  <si>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</si>
  <si>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</si>
  <si>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</si>
  <si>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</si>
  <si>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</si>
  <si>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</si>
  <si>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</si>
  <si>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</si>
  <si>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</si>
  <si>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</si>
  <si>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</si>
  <si>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</si>
  <si>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</si>
  <si>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</si>
  <si>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</si>
  <si>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</si>
  <si>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</si>
  <si>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</si>
  <si>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</si>
  <si>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</si>
  <si>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</si>
  <si>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</si>
  <si>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</si>
  <si>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</si>
  <si>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</si>
  <si>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</si>
  <si>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</si>
  <si>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</si>
  <si>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</si>
  <si>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</si>
  <si>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</si>
  <si>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</si>
  <si>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</si>
  <si>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</si>
  <si>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</si>
  <si>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</si>
  <si>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</si>
  <si>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</si>
  <si>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</si>
  <si>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</si>
  <si>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</si>
  <si>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</si>
  <si>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</si>
  <si>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</si>
  <si>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</si>
  <si>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</si>
  <si>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</si>
  <si>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</si>
  <si>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</si>
  <si>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</si>
  <si>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</si>
  <si>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</si>
  <si>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</si>
  <si>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</si>
  <si>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</si>
  <si>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</si>
  <si>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</si>
  <si>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</si>
  <si>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</si>
  <si>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</si>
  <si>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</si>
  <si>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</si>
  <si>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</si>
  <si>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</si>
  <si>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</si>
  <si>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</si>
  <si>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</si>
  <si>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</si>
  <si>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</si>
  <si>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</si>
  <si>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</si>
  <si>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</si>
  <si>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</si>
  <si>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</si>
  <si>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</si>
  <si>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</si>
  <si>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</si>
  <si>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</si>
  <si>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</si>
  <si>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</si>
  <si>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</si>
  <si>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</si>
  <si>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</si>
  <si>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</si>
  <si>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</si>
  <si>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</si>
  <si>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</si>
  <si>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</si>
  <si>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</si>
  <si>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</si>
  <si>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</si>
  <si>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</si>
  <si>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</si>
  <si>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</si>
  <si>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</si>
  <si>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</si>
  <si>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</si>
  <si>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</si>
  <si>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</si>
  <si>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</si>
  <si>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</si>
  <si>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</si>
  <si>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</si>
  <si>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</si>
  <si>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</si>
  <si>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</si>
  <si>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</si>
  <si>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</si>
  <si>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</si>
  <si>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</si>
  <si>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</si>
  <si>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</si>
  <si>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</si>
  <si>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</si>
  <si>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</si>
  <si>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</si>
  <si>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</si>
  <si>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</si>
  <si>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</si>
  <si>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</si>
  <si>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</si>
  <si>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</si>
  <si>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</si>
  <si>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</si>
  <si>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</si>
  <si>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</si>
  <si>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</si>
  <si>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</si>
  <si>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</si>
  <si>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</si>
  <si>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</si>
  <si>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</si>
  <si>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</si>
  <si>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</si>
  <si>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</si>
  <si>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</si>
  <si>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</si>
  <si>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</si>
  <si>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</si>
  <si>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</si>
  <si>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</si>
  <si>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</si>
  <si>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</si>
  <si>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</si>
  <si>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</si>
  <si>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</si>
  <si>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</si>
  <si>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</si>
  <si>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</si>
  <si>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</si>
  <si>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</si>
  <si>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</si>
  <si>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</si>
  <si>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</si>
  <si>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</si>
  <si>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</si>
  <si>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</si>
  <si>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</si>
  <si>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</si>
  <si>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</si>
  <si>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</si>
  <si>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</si>
  <si>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</si>
  <si>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</si>
  <si>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</si>
  <si>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</si>
  <si>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</si>
  <si>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</si>
  <si>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</si>
  <si>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</si>
  <si>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</si>
  <si>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</si>
  <si>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</si>
  <si>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</si>
  <si>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</si>
  <si>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</si>
  <si>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</si>
  <si>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</si>
  <si>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</si>
  <si>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</si>
  <si>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</si>
  <si>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</si>
  <si>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</si>
  <si>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</si>
  <si>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</si>
  <si>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</si>
  <si>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</si>
  <si>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</si>
  <si>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</si>
  <si>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</si>
  <si>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</si>
  <si>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</si>
  <si>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</si>
  <si>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</si>
  <si>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</si>
  <si>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</si>
  <si>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</si>
  <si>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</si>
  <si>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</si>
  <si>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</si>
  <si>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</si>
  <si>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</si>
  <si>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</si>
  <si>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</si>
  <si>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</si>
  <si>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</si>
  <si>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</si>
  <si>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</si>
  <si>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</si>
  <si>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</si>
  <si>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</si>
  <si>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</si>
  <si>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</si>
  <si>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</si>
  <si>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</si>
  <si>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</si>
  <si>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</si>
  <si>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</si>
  <si>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</si>
  <si>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</si>
  <si>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</si>
  <si>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</si>
  <si>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</si>
  <si>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</si>
  <si>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</si>
  <si>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</si>
  <si>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</si>
  <si>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</si>
  <si>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</si>
  <si>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</si>
  <si>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</si>
  <si>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</si>
  <si>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</si>
  <si>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</si>
  <si>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</si>
  <si>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</si>
  <si>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</si>
  <si>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</si>
  <si>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</si>
  <si>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</si>
  <si>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</si>
  <si>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</si>
  <si>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</si>
  <si>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</si>
  <si>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</si>
  <si>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</si>
  <si>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</si>
  <si>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</si>
  <si>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</si>
  <si>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</si>
  <si>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</si>
  <si>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</si>
  <si>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</si>
  <si>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</si>
  <si>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</si>
  <si>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</si>
  <si>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</si>
  <si>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</si>
  <si>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</si>
  <si>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</si>
  <si>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</si>
  <si>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</si>
  <si>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</si>
  <si>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</si>
  <si>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</si>
  <si>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</si>
  <si>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</si>
  <si>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</si>
  <si>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</si>
  <si>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</si>
  <si>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</si>
  <si>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</si>
  <si>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</si>
  <si>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</si>
  <si>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</si>
  <si>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</si>
  <si>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</si>
  <si>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</si>
  <si>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</si>
  <si>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</si>
  <si>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</si>
  <si>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</si>
  <si>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</si>
  <si>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</si>
  <si>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</si>
  <si>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</si>
  <si>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</si>
  <si>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</si>
  <si>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</si>
  <si>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</si>
  <si>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</si>
  <si>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</si>
  <si>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</si>
  <si>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</si>
  <si>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</si>
  <si>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</si>
  <si>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</si>
  <si>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</si>
  <si>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</si>
  <si>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</si>
  <si>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</si>
  <si>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</si>
  <si>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</si>
  <si>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</si>
  <si>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</si>
  <si>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</si>
  <si>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</si>
  <si>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</si>
  <si>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</si>
  <si>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</si>
  <si>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</si>
  <si>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</si>
  <si>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</si>
  <si>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</si>
  <si>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</si>
  <si>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</si>
  <si>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</si>
  <si>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</si>
  <si>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</si>
  <si>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</si>
  <si>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</si>
  <si>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</si>
  <si>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</si>
  <si>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</si>
  <si>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</si>
  <si>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</si>
  <si>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</si>
  <si>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</si>
  <si>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</si>
  <si>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</si>
  <si>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</si>
  <si>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</si>
  <si>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</si>
  <si>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</si>
  <si>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</si>
  <si>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</si>
  <si>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</si>
  <si>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</si>
  <si>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</si>
  <si>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</si>
  <si>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</si>
  <si>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</si>
  <si>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</si>
  <si>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</si>
  <si>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</si>
  <si>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</si>
  <si>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</si>
  <si>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</si>
  <si>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</si>
  <si>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</si>
  <si>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</si>
  <si>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</si>
  <si>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</si>
  <si>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</si>
  <si>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</si>
  <si>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</si>
  <si>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</si>
  <si>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</si>
  <si>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</si>
  <si>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</si>
  <si>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</si>
  <si>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</si>
  <si>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</si>
  <si>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</si>
  <si>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</si>
  <si>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</si>
  <si>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</si>
  <si>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</si>
  <si>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</si>
  <si>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</si>
  <si>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</si>
  <si>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</si>
  <si>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</si>
  <si>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</si>
  <si>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</si>
  <si>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</si>
  <si>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</si>
  <si>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</si>
  <si>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</si>
  <si>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</si>
  <si>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</si>
  <si>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</si>
  <si>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</si>
  <si>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</si>
  <si>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</si>
  <si>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</si>
  <si>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</si>
  <si>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</si>
  <si>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</si>
  <si>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</si>
  <si>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</si>
  <si>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</si>
  <si>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</si>
  <si>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</si>
  <si>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</si>
  <si>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</si>
  <si>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</si>
  <si>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</si>
  <si>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</si>
  <si>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</si>
  <si>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</si>
  <si>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</si>
  <si>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</si>
  <si>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</si>
  <si>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</si>
  <si>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</si>
  <si>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</si>
  <si>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</si>
  <si>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</si>
  <si>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</si>
  <si>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</si>
  <si>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</si>
  <si>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</si>
  <si>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</si>
  <si>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</si>
  <si>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</si>
  <si>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</si>
  <si>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</si>
  <si>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</si>
  <si>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</si>
  <si>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</si>
  <si>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</si>
  <si>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</si>
  <si>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</si>
  <si>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</si>
  <si>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</si>
  <si>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</si>
  <si>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</si>
  <si>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</si>
  <si>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</si>
  <si>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</si>
  <si>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</si>
  <si>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</si>
  <si>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</si>
  <si>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</si>
  <si>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</si>
  <si>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</si>
  <si>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</si>
  <si>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</si>
  <si>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</si>
  <si>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</si>
  <si>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</si>
  <si>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</si>
  <si>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</si>
  <si>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</si>
  <si>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</si>
  <si>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</si>
  <si>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</si>
  <si>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</si>
  <si>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</si>
  <si>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</si>
  <si>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</si>
  <si>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</si>
  <si>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</si>
  <si>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</si>
  <si>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</si>
  <si>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</si>
  <si>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</si>
  <si>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</si>
  <si>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</si>
  <si>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</si>
  <si>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</si>
  <si>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</si>
  <si>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</si>
  <si>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</si>
  <si>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</si>
  <si>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</si>
  <si>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</si>
  <si>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</si>
  <si>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</si>
  <si>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</si>
  <si>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</si>
  <si>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</si>
  <si>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</si>
  <si>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</si>
  <si>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</si>
  <si>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</si>
  <si>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</si>
  <si>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</si>
  <si>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</si>
  <si>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</si>
  <si>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</si>
  <si>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</si>
  <si>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</si>
  <si>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</si>
  <si>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</si>
  <si>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</si>
  <si>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</si>
  <si>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</si>
  <si>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</si>
  <si>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</si>
  <si>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</si>
  <si>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</si>
  <si>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</si>
  <si>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</si>
  <si>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</si>
  <si>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</si>
  <si>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</si>
  <si>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</si>
  <si>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</si>
  <si>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</si>
  <si>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</si>
  <si>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</si>
  <si>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</si>
  <si>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</si>
  <si>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</si>
  <si>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</si>
  <si>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</si>
  <si>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</si>
  <si>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</si>
  <si>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</si>
  <si>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</si>
  <si>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</si>
  <si>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</si>
  <si>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</si>
  <si>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</si>
  <si>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</si>
  <si>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</si>
  <si>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</si>
  <si>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</si>
  <si>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</si>
  <si>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</si>
  <si>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</si>
  <si>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</si>
  <si>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</si>
  <si>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</si>
  <si>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</si>
  <si>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</si>
  <si>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</si>
  <si>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</si>
  <si>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</si>
  <si>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</si>
  <si>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</si>
  <si>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</si>
  <si>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</si>
  <si>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</si>
  <si>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</si>
  <si>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</si>
  <si>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</si>
  <si>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</si>
  <si>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</si>
  <si>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</si>
  <si>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</si>
  <si>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</si>
  <si>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</si>
  <si>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</si>
  <si>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</si>
  <si>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</si>
  <si>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</si>
  <si>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</si>
  <si>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</si>
  <si>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</si>
  <si>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</si>
  <si>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</si>
  <si>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</si>
  <si>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</si>
  <si>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</si>
  <si>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</si>
  <si>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</si>
  <si>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</si>
  <si>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</si>
  <si>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</si>
  <si>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</si>
  <si>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</si>
  <si>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</si>
  <si>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</si>
  <si>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</si>
  <si>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</si>
  <si>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</si>
  <si>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</si>
  <si>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</si>
  <si>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</si>
  <si>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</si>
  <si>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</si>
  <si>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</si>
  <si>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</si>
  <si>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</si>
  <si>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</si>
  <si>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</si>
  <si>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</si>
  <si>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</si>
  <si>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</si>
  <si>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</si>
  <si>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</si>
  <si>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</si>
  <si>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</si>
  <si>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</si>
  <si>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</si>
  <si>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</si>
  <si>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</si>
  <si>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</si>
  <si>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</si>
  <si>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</si>
  <si>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</si>
  <si>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</si>
  <si>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</si>
  <si>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</si>
  <si>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</si>
  <si>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</si>
  <si>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</si>
  <si>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</si>
  <si>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</si>
  <si>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</si>
  <si>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</si>
  <si>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</si>
  <si>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</si>
  <si>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</si>
  <si>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</si>
  <si>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</si>
  <si>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</si>
  <si>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</si>
  <si>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</si>
  <si>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</si>
  <si>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</si>
  <si>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</si>
  <si>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</si>
  <si>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</si>
  <si>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</si>
  <si>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</si>
  <si>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</si>
  <si>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</si>
  <si>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</si>
  <si>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</si>
  <si>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</si>
  <si>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</si>
  <si>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</si>
  <si>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</si>
  <si>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</si>
  <si>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</si>
  <si>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</si>
  <si>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</si>
  <si>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</si>
  <si>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</si>
  <si>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</si>
  <si>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</si>
  <si>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</si>
  <si>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</si>
  <si>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</si>
  <si>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</si>
  <si>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</si>
  <si>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</si>
  <si>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</si>
  <si>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</si>
  <si>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</si>
  <si>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</si>
  <si>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</si>
  <si>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</si>
  <si>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</si>
  <si>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</si>
  <si>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</si>
  <si>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</si>
  <si>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</si>
  <si>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</si>
  <si>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</si>
  <si>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</si>
  <si>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</si>
  <si>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</si>
  <si>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</si>
  <si>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</si>
  <si>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</si>
  <si>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</si>
  <si>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</si>
  <si>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</si>
  <si>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</si>
  <si>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</si>
  <si>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</si>
  <si>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</si>
  <si>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</si>
  <si>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</si>
  <si>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</si>
  <si>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</si>
  <si>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</si>
  <si>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</si>
  <si>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</si>
  <si>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</si>
  <si>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</si>
  <si>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</si>
  <si>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</si>
  <si>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</si>
  <si>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</si>
  <si>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</si>
  <si>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</si>
  <si>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</si>
  <si>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</si>
  <si>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</si>
  <si>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</si>
  <si>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</si>
  <si>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</si>
  <si>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</si>
  <si>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</si>
  <si>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</si>
  <si>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</si>
  <si>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</si>
  <si>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</si>
  <si>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</si>
  <si>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</si>
  <si>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</si>
  <si>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</si>
  <si>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</si>
  <si>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</si>
  <si>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</si>
  <si>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</si>
  <si>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</si>
  <si>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</si>
  <si>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</si>
  <si>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</si>
  <si>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</si>
  <si>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</si>
  <si>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</si>
  <si>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</si>
  <si>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</si>
  <si>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</si>
  <si>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</si>
  <si>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</si>
  <si>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</si>
  <si>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</si>
  <si>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</si>
  <si>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</si>
  <si>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</si>
  <si>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</si>
  <si>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</si>
  <si>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</si>
  <si>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</si>
  <si>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</si>
  <si>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</si>
  <si>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</si>
  <si>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</si>
  <si>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</si>
  <si>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</si>
  <si>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</si>
  <si>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</si>
  <si>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</si>
  <si>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</si>
  <si>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</si>
  <si>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</si>
  <si>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</si>
  <si>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</si>
  <si>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</si>
  <si>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</si>
  <si>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</si>
  <si>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</si>
  <si>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</si>
  <si>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</si>
  <si>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</si>
  <si>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</si>
  <si>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</si>
  <si>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</si>
  <si>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</si>
  <si>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</si>
  <si>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</si>
  <si>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</si>
  <si>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</si>
  <si>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</si>
  <si>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</si>
  <si>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</si>
  <si>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</si>
  <si>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</si>
  <si>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</si>
  <si>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</si>
  <si>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</si>
  <si>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</si>
  <si>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</si>
  <si>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</si>
  <si>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</si>
  <si>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</si>
  <si>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</si>
  <si>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</si>
  <si>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</si>
  <si>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</si>
  <si>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</si>
  <si>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</si>
  <si>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</si>
  <si>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</si>
  <si>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</si>
  <si>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</si>
  <si>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</si>
  <si>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</si>
  <si>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</si>
  <si>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</si>
  <si>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</si>
  <si>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</si>
  <si>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</si>
  <si>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</si>
  <si>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</si>
  <si>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</si>
  <si>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</si>
  <si>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</si>
  <si>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</si>
  <si>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</si>
  <si>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</si>
  <si>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</si>
  <si>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</si>
  <si>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</si>
  <si>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</si>
  <si>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</si>
  <si>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</si>
  <si>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</si>
  <si>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</si>
  <si>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</si>
  <si>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</si>
  <si>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</si>
  <si>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</si>
  <si>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</si>
  <si>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</si>
  <si>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</si>
  <si>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</si>
  <si>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</si>
  <si>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</si>
  <si>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</si>
  <si>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</si>
  <si>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</si>
  <si>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</si>
  <si>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</si>
  <si>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</si>
  <si>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</si>
  <si>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</si>
  <si>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</si>
  <si>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</si>
  <si>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</si>
  <si>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</si>
  <si>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</si>
  <si>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</si>
  <si>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</si>
  <si>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</si>
  <si>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</si>
  <si>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</si>
  <si>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</si>
  <si>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</si>
  <si>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</si>
  <si>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</si>
  <si>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</si>
  <si>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</si>
  <si>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</si>
  <si>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</si>
  <si>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</si>
  <si>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</si>
  <si>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</si>
  <si>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</si>
  <si>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</si>
  <si>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</si>
  <si>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</si>
  <si>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</si>
  <si>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</si>
  <si>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</si>
  <si>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</si>
  <si>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</si>
  <si>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</si>
  <si>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</si>
  <si>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</si>
  <si>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</si>
  <si>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</si>
  <si>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</si>
  <si>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</si>
  <si>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</si>
  <si>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</si>
  <si>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</si>
  <si>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</si>
  <si>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</si>
  <si>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</si>
  <si>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</si>
  <si>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</si>
  <si>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</si>
  <si>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</si>
  <si>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</si>
  <si>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</si>
  <si>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</si>
  <si>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</si>
  <si>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</si>
  <si>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</si>
  <si>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</si>
  <si>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</si>
  <si>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</si>
  <si>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</si>
  <si>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</si>
  <si>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</si>
  <si>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</si>
  <si>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</si>
  <si>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</si>
  <si>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</si>
  <si>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</si>
  <si>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</si>
  <si>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</si>
  <si>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</si>
  <si>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</si>
  <si>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</si>
  <si>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</si>
  <si>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</si>
  <si>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</si>
  <si>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</si>
  <si>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</si>
  <si>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</si>
  <si>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</si>
  <si>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</si>
  <si>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</si>
  <si>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</si>
  <si>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</si>
  <si>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</si>
  <si>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</si>
  <si>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</si>
  <si>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</si>
  <si>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</si>
  <si>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</si>
  <si>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</si>
  <si>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</si>
  <si>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</si>
  <si>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</si>
  <si>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</si>
  <si>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</si>
  <si>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</si>
  <si>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</si>
  <si>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</si>
  <si>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</si>
  <si>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</si>
  <si>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</si>
  <si>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</si>
  <si>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</si>
  <si>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</si>
  <si>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</si>
  <si>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</si>
  <si>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</si>
  <si>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</si>
  <si>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</si>
  <si>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</si>
  <si>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</si>
  <si>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</si>
  <si>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</si>
  <si>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</si>
  <si>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</si>
  <si>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</si>
  <si>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</si>
  <si>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</si>
  <si>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</si>
  <si>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</si>
  <si>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</si>
  <si>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</si>
  <si>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</si>
  <si>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</si>
  <si>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</si>
  <si>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</si>
  <si>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</si>
  <si>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</si>
  <si>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</si>
  <si>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</si>
  <si>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</si>
  <si>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</si>
  <si>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</si>
  <si>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</si>
  <si>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</si>
  <si>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</si>
  <si>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</si>
  <si>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</si>
  <si>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</si>
  <si>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</si>
  <si>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</si>
  <si>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</si>
  <si>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</si>
  <si>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</si>
  <si>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</si>
  <si>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</si>
  <si>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</si>
  <si>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</si>
  <si>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</si>
  <si>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</si>
  <si>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</si>
  <si>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</si>
  <si>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</si>
  <si>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</si>
  <si>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</si>
  <si>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</si>
  <si>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</si>
  <si>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</si>
  <si>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</si>
  <si>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</si>
  <si>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</si>
  <si>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</si>
  <si>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</si>
  <si>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</si>
  <si>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</si>
  <si>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</si>
  <si>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</si>
  <si>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</si>
  <si>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</si>
  <si>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</si>
  <si>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</si>
  <si>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</si>
  <si>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</si>
  <si>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</si>
  <si>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</si>
  <si>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</si>
  <si>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</si>
  <si>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</si>
  <si>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</si>
  <si>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</si>
  <si>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</si>
  <si>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</si>
  <si>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</si>
  <si>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</si>
  <si>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</si>
  <si>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</si>
  <si>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</si>
  <si>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</si>
  <si>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</si>
  <si>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</si>
  <si>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</si>
  <si>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</si>
  <si>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</si>
  <si>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</si>
  <si>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</si>
  <si>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</si>
  <si>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</si>
  <si>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</si>
  <si>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</si>
  <si>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</si>
  <si>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</si>
  <si>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</si>
  <si>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</si>
  <si>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</si>
  <si>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</si>
  <si>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</si>
  <si>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</si>
  <si>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</si>
  <si>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</si>
  <si>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</si>
  <si>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</si>
  <si>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</si>
  <si>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</si>
  <si>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</si>
  <si>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</si>
  <si>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</si>
  <si>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</si>
  <si>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</si>
  <si>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</si>
  <si>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</si>
  <si>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</si>
  <si>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</si>
  <si>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</si>
  <si>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</si>
  <si>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</si>
  <si>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</si>
  <si>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</si>
  <si>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</si>
  <si>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</si>
  <si>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</si>
  <si>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</si>
  <si>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</si>
  <si>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</si>
  <si>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</si>
  <si>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</si>
  <si>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</si>
  <si>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</si>
  <si>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</si>
  <si>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</si>
  <si>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</si>
  <si>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</si>
  <si>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</si>
  <si>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</si>
  <si>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</si>
  <si>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</si>
  <si>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</si>
  <si>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</si>
  <si>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</si>
  <si>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</si>
  <si>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</si>
  <si>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</si>
  <si>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</si>
  <si>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</si>
  <si>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</si>
  <si>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</si>
  <si>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</si>
  <si>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</si>
  <si>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</si>
  <si>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</si>
  <si>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</si>
  <si>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</si>
  <si>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</si>
  <si>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</si>
  <si>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</si>
  <si>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</si>
  <si>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</si>
  <si>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</si>
  <si>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</si>
  <si>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</si>
  <si>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</si>
  <si>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</si>
  <si>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</si>
  <si>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</si>
  <si>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</si>
  <si>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</si>
  <si>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</si>
  <si>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</si>
  <si>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</si>
  <si>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</si>
  <si>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</si>
  <si>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</si>
  <si>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</si>
  <si>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</si>
  <si>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</si>
  <si>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</si>
  <si>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</si>
  <si>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</si>
  <si>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</si>
  <si>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</si>
  <si>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</si>
  <si>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</si>
  <si>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</si>
  <si>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</si>
  <si>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</si>
  <si>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</si>
  <si>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</si>
  <si>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</si>
  <si>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</si>
  <si>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</si>
  <si>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</si>
  <si>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</si>
  <si>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</si>
  <si>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</si>
  <si>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</si>
  <si>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</si>
  <si>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</si>
  <si>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</si>
  <si>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</si>
  <si>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</si>
  <si>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</si>
  <si>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</si>
  <si>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</si>
  <si>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</si>
  <si>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</si>
  <si>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</si>
  <si>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</si>
  <si>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</si>
  <si>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</si>
  <si>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</si>
  <si>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</si>
  <si>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</si>
  <si>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</si>
  <si>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</si>
  <si>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</si>
  <si>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</si>
  <si>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</si>
  <si>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</si>
  <si>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</si>
  <si>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</si>
  <si>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</si>
  <si>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</si>
  <si>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</si>
  <si>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</si>
  <si>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</si>
  <si>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</si>
  <si>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</si>
  <si>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</si>
  <si>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</si>
  <si>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</si>
  <si>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</si>
  <si>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</si>
  <si>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</si>
  <si>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</si>
  <si>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</si>
  <si>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</si>
  <si>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</si>
  <si>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</si>
  <si>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</si>
  <si>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</si>
  <si>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</si>
  <si>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</si>
  <si>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</si>
  <si>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</si>
  <si>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</si>
  <si>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</si>
  <si>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</si>
  <si>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</si>
  <si>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</si>
  <si>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</si>
  <si>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</si>
  <si>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</si>
  <si>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</si>
  <si>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</si>
  <si>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</si>
  <si>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</si>
  <si>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</si>
  <si>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</si>
  <si>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</si>
  <si>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</si>
  <si>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</si>
  <si>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</si>
  <si>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</si>
  <si>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</si>
  <si>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</si>
  <si>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</si>
  <si>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</si>
  <si>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</si>
  <si>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</si>
  <si>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</si>
  <si>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</si>
  <si>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</si>
  <si>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</si>
  <si>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</si>
  <si>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</si>
  <si>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</si>
  <si>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</si>
  <si>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</si>
  <si>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</si>
  <si>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</si>
  <si>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</si>
  <si>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</si>
  <si>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</si>
  <si>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</si>
  <si>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</si>
  <si>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</si>
  <si>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</si>
  <si>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</si>
  <si>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</si>
  <si>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</si>
  <si>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</si>
  <si>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</si>
  <si>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</si>
  <si>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</si>
  <si>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</si>
  <si>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</si>
  <si>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</si>
  <si>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</si>
  <si>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</si>
  <si>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</si>
  <si>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</si>
  <si>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</si>
  <si>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</si>
  <si>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</si>
  <si>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</si>
  <si>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</si>
  <si>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</si>
  <si>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</si>
  <si>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</si>
  <si>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</si>
  <si>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</si>
  <si>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</si>
  <si>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</si>
  <si>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</si>
  <si>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</si>
  <si>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</si>
  <si>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</si>
  <si>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</si>
  <si>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</si>
  <si>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</si>
  <si>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</si>
  <si>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</si>
  <si>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</si>
  <si>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</si>
  <si>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</si>
  <si>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</si>
  <si>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</si>
  <si>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</si>
  <si>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</si>
  <si>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</si>
  <si>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</si>
  <si>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</si>
  <si>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</si>
  <si>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</si>
  <si>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</si>
  <si>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</si>
  <si>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</si>
  <si>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</si>
  <si>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</si>
  <si>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</si>
  <si>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</si>
  <si>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</si>
  <si>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</si>
  <si>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</si>
  <si>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</si>
  <si>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</si>
  <si>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</si>
  <si>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</si>
  <si>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</si>
  <si>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</si>
  <si>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</si>
  <si>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</si>
  <si>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</si>
  <si>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</si>
  <si>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</si>
  <si>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</si>
  <si>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</si>
  <si>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</si>
  <si>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</si>
  <si>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</si>
  <si>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</si>
  <si>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</si>
  <si>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</si>
  <si>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</si>
  <si>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</si>
  <si>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</si>
  <si>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</si>
  <si>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</si>
  <si>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</si>
  <si>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</si>
  <si>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</si>
  <si>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</si>
  <si>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</si>
  <si>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</si>
  <si>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</si>
  <si>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</si>
  <si>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</si>
  <si>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</si>
  <si>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</si>
  <si>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</si>
  <si>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</si>
  <si>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</si>
  <si>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</si>
  <si>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</si>
  <si>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</si>
  <si>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</si>
  <si>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</si>
  <si>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</si>
  <si>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</si>
  <si>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</si>
  <si>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</si>
  <si>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</si>
  <si>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</si>
  <si>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</si>
  <si>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</si>
  <si>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</si>
  <si>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</si>
  <si>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</si>
  <si>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</si>
  <si>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</si>
  <si>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</si>
  <si>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</si>
  <si>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</si>
  <si>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</si>
  <si>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</si>
  <si>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</si>
  <si>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</si>
  <si>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</si>
  <si>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</si>
  <si>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</si>
  <si>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</si>
  <si>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</si>
  <si>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</si>
  <si>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</si>
  <si>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</si>
  <si>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</si>
  <si>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</si>
  <si>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</si>
  <si>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</si>
  <si>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</si>
  <si>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</si>
  <si>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</si>
  <si>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</si>
  <si>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</si>
  <si>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</si>
  <si>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</si>
  <si>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</si>
  <si>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</si>
  <si>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</si>
  <si>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</si>
  <si>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</si>
  <si>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</si>
  <si>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</si>
  <si>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</si>
  <si>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</si>
  <si>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</si>
  <si>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</si>
  <si>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</si>
  <si>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</si>
  <si>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</si>
  <si>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</si>
  <si>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</si>
  <si>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</si>
  <si>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</si>
  <si>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</si>
  <si>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</si>
  <si>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</si>
  <si>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</si>
  <si>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</si>
  <si>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</si>
  <si>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</si>
  <si>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</si>
  <si>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</si>
  <si>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</si>
  <si>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</si>
  <si>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</si>
  <si>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</si>
  <si>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</si>
  <si>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</si>
  <si>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</si>
  <si>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</si>
  <si>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</si>
  <si>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</si>
  <si>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</si>
  <si>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</si>
  <si>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</si>
  <si>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</si>
  <si>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</si>
  <si>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</si>
  <si>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</si>
  <si>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</si>
  <si>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</si>
  <si>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</si>
  <si>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</si>
  <si>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</si>
  <si>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</si>
  <si>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</si>
  <si>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</si>
  <si>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</si>
  <si>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</si>
  <si>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</si>
  <si>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</si>
  <si>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</si>
  <si>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</si>
  <si>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</si>
  <si>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</si>
  <si>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</si>
  <si>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</si>
  <si>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</si>
  <si>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</si>
  <si>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</si>
  <si>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</si>
  <si>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</si>
  <si>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</si>
  <si>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</si>
  <si>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</si>
  <si>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</si>
  <si>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</si>
  <si>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</si>
  <si>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</si>
  <si>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</si>
  <si>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</si>
  <si>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</si>
  <si>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</si>
  <si>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</si>
  <si>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</si>
  <si>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</si>
  <si>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</si>
  <si>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</si>
  <si>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</si>
  <si>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</si>
  <si>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</si>
  <si>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</si>
  <si>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</si>
  <si>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</si>
  <si>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</si>
  <si>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</si>
  <si>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</si>
  <si>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</si>
  <si>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</si>
  <si>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</si>
  <si>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</si>
  <si>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</si>
  <si>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</si>
  <si>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</si>
  <si>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</si>
  <si>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</si>
  <si>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</si>
  <si>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</si>
  <si>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</si>
  <si>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</si>
  <si>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</si>
  <si>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</si>
  <si>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</si>
  <si>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</si>
  <si>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</si>
  <si>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</si>
  <si>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</si>
  <si>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</si>
  <si>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</si>
  <si>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</si>
  <si>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</si>
  <si>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</si>
  <si>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</si>
  <si>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</si>
  <si>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</si>
  <si>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</si>
  <si>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</si>
  <si>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</si>
  <si>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</si>
  <si>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</si>
  <si>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</si>
  <si>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</si>
  <si>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</si>
  <si>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</si>
  <si>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</si>
  <si>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</si>
  <si>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</si>
  <si>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</si>
  <si>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</si>
  <si>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</si>
  <si>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</si>
  <si>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</si>
  <si>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</si>
  <si>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</si>
  <si>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</si>
  <si>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</si>
  <si>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</si>
  <si>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</si>
  <si>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</si>
  <si>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</si>
  <si>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</si>
  <si>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</si>
  <si>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</si>
  <si>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</si>
  <si>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</si>
  <si>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</si>
  <si>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</si>
  <si>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</si>
  <si>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</si>
  <si>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</si>
  <si>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</si>
  <si>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</si>
  <si>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</si>
  <si>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</si>
  <si>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</si>
  <si>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</si>
  <si>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</si>
  <si>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</si>
  <si>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</si>
  <si>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</si>
  <si>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</si>
  <si>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</si>
  <si>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</si>
  <si>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</si>
  <si>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</si>
  <si>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</si>
  <si>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</si>
  <si>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</si>
  <si>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</si>
  <si>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</si>
  <si>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</si>
  <si>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</si>
  <si>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</si>
  <si>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</si>
  <si>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</si>
  <si>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</si>
  <si>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</si>
  <si>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</si>
  <si>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</si>
  <si>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</si>
  <si>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</si>
  <si>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</si>
  <si>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</si>
  <si>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</si>
  <si>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</si>
  <si>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</si>
  <si>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</si>
  <si>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</si>
  <si>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</si>
  <si>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</si>
  <si>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</si>
  <si>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</si>
  <si>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</si>
  <si>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</si>
  <si>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</si>
  <si>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</si>
  <si>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</si>
  <si>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</si>
  <si>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</si>
  <si>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</si>
  <si>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</si>
  <si>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</si>
  <si>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</si>
  <si>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</si>
  <si>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</si>
  <si>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</si>
  <si>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</si>
  <si>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</si>
  <si>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</si>
  <si>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</si>
  <si>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</si>
  <si>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</si>
  <si>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</si>
  <si>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</si>
  <si>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</si>
  <si>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</si>
  <si>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</si>
  <si>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</si>
  <si>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</si>
  <si>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</si>
  <si>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</si>
  <si>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</si>
  <si>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</si>
  <si>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</si>
  <si>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</si>
  <si>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</si>
  <si>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</si>
  <si>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</si>
  <si>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</si>
  <si>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</si>
  <si>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</si>
  <si>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</si>
  <si>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</si>
  <si>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</si>
  <si>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</si>
  <si>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</si>
  <si>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</si>
  <si>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</si>
  <si>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</si>
  <si>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</si>
  <si>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</si>
  <si>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</si>
  <si>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</si>
  <si>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</si>
  <si>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</si>
  <si>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</si>
  <si>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</si>
  <si>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</si>
  <si>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</si>
  <si>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</si>
  <si>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</si>
  <si>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</si>
  <si>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</si>
  <si>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</si>
  <si>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</si>
  <si>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</si>
  <si>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</si>
  <si>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</si>
  <si>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</si>
  <si>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</si>
  <si>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</si>
  <si>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</si>
  <si>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</si>
  <si>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</si>
  <si>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</si>
  <si>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</si>
  <si>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</si>
  <si>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</si>
  <si>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</si>
  <si>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</si>
  <si>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</si>
  <si>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</si>
  <si>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</si>
  <si>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</si>
  <si>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</si>
  <si>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</si>
  <si>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</si>
  <si>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</si>
  <si>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</si>
  <si>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</si>
  <si>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</si>
  <si>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</si>
  <si>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</si>
  <si>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</si>
  <si>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</si>
  <si>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</si>
  <si>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</si>
  <si>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</si>
  <si>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</si>
  <si>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</si>
  <si>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</si>
  <si>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</si>
  <si>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</si>
  <si>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</si>
  <si>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</si>
  <si>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</si>
  <si>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</si>
  <si>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</si>
  <si>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</si>
  <si>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</si>
  <si>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</si>
  <si>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</si>
  <si>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</si>
  <si>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</si>
  <si>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</si>
  <si>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</si>
  <si>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</si>
  <si>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</si>
  <si>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</si>
  <si>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</si>
  <si>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</si>
  <si>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</si>
  <si>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</si>
  <si>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</si>
  <si>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</si>
  <si>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</si>
  <si>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</si>
  <si>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</si>
  <si>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</si>
  <si>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</si>
  <si>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</si>
  <si>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</si>
  <si>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</si>
  <si>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</si>
  <si>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</si>
  <si>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</si>
  <si>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</si>
  <si>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</si>
  <si>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</si>
  <si>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</si>
  <si>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</si>
  <si>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</si>
  <si>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</si>
  <si>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</si>
  <si>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</si>
  <si>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</si>
  <si>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</si>
  <si>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</si>
  <si>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</si>
  <si>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</si>
  <si>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</si>
  <si>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</si>
  <si>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</si>
  <si>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</si>
  <si>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</si>
  <si>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</si>
  <si>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</si>
  <si>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</si>
  <si>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</si>
  <si>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</si>
  <si>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</si>
  <si>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</si>
  <si>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</si>
  <si>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</si>
  <si>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</si>
  <si>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</si>
  <si>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</si>
  <si>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</si>
  <si>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</si>
  <si>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</si>
  <si>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</si>
  <si>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</si>
  <si>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</si>
  <si>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</si>
  <si>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</si>
  <si>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</si>
  <si>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</si>
  <si>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</si>
  <si>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</si>
  <si>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</si>
  <si>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</si>
  <si>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</si>
  <si>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</si>
  <si>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</si>
  <si>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</si>
  <si>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</si>
  <si>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</si>
  <si>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</si>
  <si>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</si>
  <si>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</si>
  <si>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</si>
  <si>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</si>
  <si>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</si>
  <si>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</si>
  <si>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</si>
  <si>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</si>
  <si>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</si>
  <si>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</si>
  <si>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</si>
  <si>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</si>
  <si>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</si>
  <si>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</si>
  <si>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</si>
  <si>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</si>
  <si>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</si>
  <si>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</si>
  <si>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</si>
  <si>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</si>
  <si>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</si>
  <si>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</si>
  <si>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</si>
  <si>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</si>
  <si>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</si>
  <si>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</si>
  <si>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</si>
  <si>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</si>
  <si>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</si>
  <si>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</si>
  <si>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</si>
  <si>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</si>
  <si>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</si>
  <si>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</si>
  <si>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</si>
  <si>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</si>
  <si>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</si>
  <si>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</si>
  <si>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</si>
  <si>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</si>
  <si>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</si>
  <si>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</si>
  <si>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</si>
  <si>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</si>
  <si>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</si>
  <si>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</si>
  <si>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</si>
  <si>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</si>
  <si>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</si>
  <si>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</si>
  <si>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</si>
  <si>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</si>
  <si>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</si>
  <si>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</si>
  <si>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</si>
  <si>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</si>
  <si>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</si>
  <si>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</si>
  <si>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</si>
  <si>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</si>
  <si>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</si>
  <si>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</si>
  <si>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</si>
  <si>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</si>
  <si>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</si>
  <si>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</si>
  <si>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</si>
  <si>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</si>
  <si>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</si>
  <si>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</si>
  <si>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</si>
  <si>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</si>
  <si>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</si>
  <si>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</si>
  <si>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</si>
  <si>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</si>
  <si>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</si>
  <si>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</si>
  <si>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</si>
  <si>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</si>
  <si>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</si>
  <si>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</si>
  <si>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</si>
  <si>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</si>
  <si>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</si>
  <si>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</si>
  <si>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</si>
  <si>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</si>
  <si>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</si>
  <si>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</si>
  <si>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</si>
  <si>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</si>
  <si>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</si>
  <si>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</si>
  <si>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</si>
  <si>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</si>
  <si>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</si>
  <si>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</si>
  <si>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</si>
  <si>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</si>
  <si>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</si>
  <si>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</si>
  <si>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</si>
  <si>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</si>
  <si>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</si>
  <si>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</si>
  <si>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</si>
  <si>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</si>
  <si>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</si>
  <si>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</si>
  <si>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</si>
  <si>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</si>
  <si>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</si>
  <si>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</si>
  <si>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</si>
  <si>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</si>
  <si>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</si>
  <si>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</si>
  <si>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</si>
  <si>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</si>
  <si>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</si>
  <si>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</si>
  <si>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</si>
  <si>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</si>
  <si>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</si>
  <si>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</si>
  <si>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</si>
  <si>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</si>
  <si>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</si>
  <si>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</si>
  <si>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</si>
  <si>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</si>
  <si>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</si>
  <si>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</si>
  <si>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</si>
  <si>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</si>
  <si>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</si>
  <si>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</si>
  <si>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</si>
  <si>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</si>
  <si>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</si>
  <si>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</si>
  <si>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</si>
  <si>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</si>
  <si>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</si>
  <si>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</si>
  <si>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</si>
  <si>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</si>
  <si>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</si>
  <si>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</si>
  <si>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</si>
  <si>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</si>
  <si>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</si>
  <si>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</si>
  <si>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</si>
  <si>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</si>
  <si>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</si>
  <si>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</si>
  <si>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</si>
  <si>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</si>
  <si>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</si>
  <si>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</si>
  <si>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</si>
  <si>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</si>
  <si>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</si>
  <si>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</si>
  <si>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</si>
  <si>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</si>
  <si>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</si>
  <si>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</si>
  <si>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</si>
  <si>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</si>
  <si>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</si>
  <si>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</si>
  <si>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</si>
  <si>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</si>
  <si>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</si>
  <si>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</si>
  <si>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</si>
  <si>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</si>
  <si>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</si>
  <si>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</si>
  <si>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</si>
  <si>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</si>
  <si>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</si>
  <si>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</si>
  <si>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</si>
  <si>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</si>
  <si>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</si>
  <si>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</si>
  <si>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</si>
  <si>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</si>
  <si>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</si>
  <si>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</si>
  <si>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</si>
  <si>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</si>
  <si>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</si>
  <si>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</si>
  <si>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</si>
  <si>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</si>
  <si>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</si>
  <si>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</si>
  <si>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</si>
  <si>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</si>
  <si>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</si>
  <si>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</si>
  <si>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</si>
  <si>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</si>
  <si>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</si>
  <si>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</si>
  <si>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</si>
  <si>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</si>
  <si>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</si>
  <si>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</si>
  <si>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</si>
  <si>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</si>
  <si>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</si>
  <si>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</si>
  <si>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</si>
  <si>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</si>
  <si>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</si>
  <si>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</si>
  <si>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</si>
  <si>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</si>
  <si>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</si>
  <si>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</si>
  <si>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</si>
  <si>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</si>
  <si>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</si>
  <si>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</si>
  <si>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</si>
  <si>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</si>
  <si>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</si>
  <si>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</si>
  <si>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</si>
  <si>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</si>
  <si>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</si>
  <si>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</si>
  <si>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</si>
  <si>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</si>
  <si>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</si>
  <si>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</si>
  <si>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</si>
  <si>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</si>
  <si>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</si>
  <si>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</si>
  <si>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</si>
  <si>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</si>
  <si>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</si>
  <si>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</si>
  <si>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</si>
  <si>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</si>
  <si>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</si>
  <si>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</si>
  <si>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</si>
  <si>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</si>
  <si>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</si>
  <si>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</si>
  <si>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</si>
  <si>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</si>
  <si>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</si>
  <si>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</si>
  <si>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</si>
  <si>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</si>
  <si>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</si>
  <si>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</si>
  <si>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</si>
  <si>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</si>
  <si>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</si>
  <si>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</si>
  <si>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</si>
  <si>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</si>
  <si>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</si>
  <si>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</si>
  <si>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</si>
  <si>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</si>
  <si>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</si>
  <si>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</si>
  <si>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</si>
  <si>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</si>
  <si>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</si>
  <si>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</si>
  <si>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</si>
  <si>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</si>
  <si>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</si>
  <si>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</si>
  <si>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</si>
  <si>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</si>
  <si>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</si>
  <si>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</si>
  <si>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</si>
  <si>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</si>
  <si>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</si>
  <si>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</si>
  <si>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</si>
  <si>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</si>
  <si>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</si>
  <si>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</si>
  <si>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</si>
  <si>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</si>
  <si>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</si>
  <si>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</si>
  <si>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</si>
  <si>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</si>
  <si>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</si>
  <si>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</si>
  <si>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</si>
  <si>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</si>
  <si>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</si>
  <si>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</si>
  <si>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</si>
  <si>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</si>
  <si>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</si>
  <si>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</si>
  <si>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</si>
  <si>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</si>
  <si>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</si>
  <si>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</si>
  <si>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</si>
  <si>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</si>
  <si>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</si>
  <si>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</si>
  <si>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</si>
  <si>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</si>
  <si>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</si>
  <si>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</si>
  <si>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</si>
  <si>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</si>
  <si>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</si>
  <si>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</si>
  <si>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</si>
  <si>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</si>
  <si>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</si>
  <si>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</si>
  <si>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</si>
  <si>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</si>
  <si>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</si>
  <si>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</si>
  <si>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</si>
  <si>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</si>
  <si>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</si>
  <si>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</si>
  <si>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</si>
  <si>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</si>
  <si>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</si>
  <si>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</si>
  <si>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</si>
  <si>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</si>
  <si>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</si>
  <si>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</si>
  <si>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</si>
  <si>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</si>
  <si>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</si>
  <si>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</si>
  <si>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</si>
  <si>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</si>
  <si>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</si>
  <si>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</si>
  <si>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</si>
  <si>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</si>
  <si>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</si>
  <si>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</si>
  <si>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</si>
  <si>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</si>
  <si>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</si>
  <si>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</si>
  <si>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</si>
  <si>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</si>
  <si>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</si>
  <si>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</si>
  <si>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</si>
  <si>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</si>
  <si>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</si>
  <si>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</si>
  <si>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</si>
  <si>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</si>
  <si>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</si>
  <si>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</si>
  <si>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</si>
  <si>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</si>
  <si>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</si>
  <si>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</si>
  <si>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</si>
  <si>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</si>
  <si>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</si>
  <si>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</si>
  <si>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</si>
  <si>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</si>
  <si>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</si>
  <si>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</si>
  <si>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</si>
  <si>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</si>
  <si>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</si>
  <si>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</si>
  <si>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</si>
  <si>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</si>
  <si>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</si>
  <si>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</si>
  <si>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</si>
  <si>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</si>
  <si>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</si>
  <si>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</si>
  <si>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</si>
  <si>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</si>
  <si>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</si>
  <si>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</si>
  <si>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</si>
  <si>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</si>
  <si>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</si>
  <si>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</si>
  <si>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</si>
  <si>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</si>
  <si>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</si>
  <si>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</si>
  <si>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</si>
  <si>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</si>
  <si>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</si>
  <si>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</si>
  <si>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</si>
  <si>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</si>
  <si>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</si>
  <si>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</si>
  <si>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</si>
  <si>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</si>
  <si>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</si>
  <si>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</si>
  <si>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</si>
  <si>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</si>
  <si>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</si>
  <si>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</si>
  <si>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</si>
  <si>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</si>
  <si>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</si>
  <si>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</si>
  <si>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</si>
  <si>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</si>
  <si>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</si>
  <si>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</si>
  <si>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</si>
  <si>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</si>
  <si>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</si>
  <si>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</si>
  <si>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</si>
  <si>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</si>
  <si>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</si>
  <si>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</si>
  <si>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</si>
  <si>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</si>
  <si>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</si>
  <si>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</si>
  <si>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</si>
  <si>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</si>
  <si>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</si>
  <si>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</si>
  <si>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</si>
  <si>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</si>
  <si>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</si>
  <si>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</si>
  <si>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</si>
  <si>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</si>
  <si>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</si>
  <si>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</si>
  <si>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</si>
  <si>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</si>
  <si>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</si>
  <si>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</si>
  <si>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</si>
  <si>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</si>
  <si>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</si>
  <si>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</si>
  <si>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</si>
  <si>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</si>
  <si>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</si>
  <si>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</si>
  <si>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</si>
  <si>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</si>
  <si>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</si>
  <si>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</si>
  <si>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</si>
  <si>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</si>
  <si>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</si>
  <si>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</si>
  <si>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</si>
  <si>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</si>
  <si>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</si>
  <si>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</si>
  <si>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</si>
  <si>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</si>
  <si>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</si>
  <si>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</si>
  <si>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</si>
  <si>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</si>
  <si>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</si>
  <si>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</si>
  <si>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</si>
  <si>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</si>
  <si>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</si>
  <si>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</si>
  <si>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</si>
  <si>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</si>
  <si>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</si>
  <si>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</si>
  <si>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</si>
  <si>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</si>
  <si>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</si>
  <si>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</si>
  <si>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</si>
  <si>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</si>
  <si>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</si>
  <si>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</si>
  <si>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</si>
  <si>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</si>
  <si>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</si>
  <si>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</si>
  <si>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</si>
  <si>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</si>
  <si>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</si>
  <si>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</si>
  <si>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</si>
  <si>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</si>
  <si>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</si>
  <si>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</si>
  <si>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</si>
  <si>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</si>
  <si>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</si>
  <si>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</si>
  <si>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</si>
  <si>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</si>
  <si>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</si>
  <si>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</si>
  <si>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</si>
  <si>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</si>
  <si>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</si>
  <si>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</si>
  <si>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</si>
  <si>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</si>
  <si>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</si>
  <si>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</si>
  <si>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</si>
  <si>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</si>
  <si>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</si>
  <si>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</si>
  <si>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</si>
  <si>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</si>
  <si>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</si>
  <si>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</si>
  <si>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</si>
  <si>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</si>
  <si>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</si>
  <si>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</si>
  <si>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</si>
  <si>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</si>
  <si>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</si>
  <si>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</si>
  <si>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</si>
  <si>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</si>
  <si>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</si>
  <si>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</si>
  <si>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</si>
  <si>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</si>
  <si>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</si>
  <si>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</si>
  <si>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</si>
  <si>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</si>
  <si>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</si>
  <si>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</si>
  <si>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</si>
  <si>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</si>
  <si>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</si>
  <si>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</si>
  <si>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</si>
  <si>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</si>
  <si>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</si>
  <si>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</si>
  <si>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</si>
  <si>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</si>
  <si>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</si>
  <si>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</si>
  <si>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</si>
  <si>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</si>
  <si>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</si>
  <si>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</si>
  <si>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</si>
  <si>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</si>
  <si>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</si>
  <si>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</si>
  <si>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</si>
  <si>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</si>
  <si>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</si>
  <si>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</si>
  <si>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</si>
  <si>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</si>
  <si>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</si>
  <si>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</si>
  <si>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</si>
  <si>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</si>
  <si>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</si>
  <si>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</si>
  <si>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</si>
  <si>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</si>
  <si>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</si>
  <si>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</si>
  <si>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</si>
  <si>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</si>
  <si>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</si>
  <si>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</si>
  <si>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</si>
  <si>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</si>
  <si>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</si>
  <si>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</si>
  <si>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</si>
  <si>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</si>
  <si>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</si>
  <si>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</si>
  <si>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</si>
  <si>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</si>
  <si>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</si>
  <si>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</si>
  <si>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</si>
  <si>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</si>
  <si>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</si>
  <si>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</si>
  <si>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</si>
  <si>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</si>
  <si>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</si>
  <si>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</si>
  <si>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</si>
  <si>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</si>
  <si>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</si>
  <si>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</si>
  <si>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</si>
  <si>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</si>
  <si>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</si>
  <si>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</si>
  <si>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</si>
  <si>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</si>
  <si>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</si>
  <si>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</si>
  <si>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</si>
  <si>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</si>
  <si>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</si>
  <si>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</si>
  <si>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</si>
  <si>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</si>
  <si>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</si>
  <si>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</si>
  <si>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</si>
  <si>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</si>
  <si>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</si>
  <si>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</si>
  <si>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</si>
  <si>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</si>
  <si>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</si>
  <si>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</si>
  <si>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</si>
  <si>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</si>
  <si>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</si>
  <si>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</si>
  <si>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</si>
  <si>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</si>
  <si>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</si>
  <si>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</si>
  <si>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</si>
  <si>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</si>
  <si>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</si>
  <si>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</si>
  <si>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</si>
  <si>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</si>
  <si>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</si>
  <si>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</si>
  <si>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</si>
  <si>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</si>
  <si>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</si>
  <si>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</si>
  <si>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</si>
  <si>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</si>
  <si>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</si>
  <si>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</si>
  <si>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</si>
  <si>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</si>
  <si>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</si>
  <si>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</si>
  <si>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</si>
  <si>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</si>
  <si>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</si>
  <si>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</si>
  <si>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</si>
  <si>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</si>
  <si>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</si>
  <si>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</si>
  <si>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</si>
  <si>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</si>
  <si>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</si>
  <si>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</si>
  <si>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</si>
  <si>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</si>
  <si>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</si>
  <si>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</si>
  <si>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</si>
  <si>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</si>
  <si>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</si>
  <si>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</si>
  <si>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</si>
  <si>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</si>
  <si>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</si>
  <si>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</si>
  <si>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</si>
  <si>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</si>
  <si>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</si>
  <si>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</si>
  <si>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</si>
  <si>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</si>
  <si>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</si>
  <si>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</si>
  <si>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</si>
  <si>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</si>
  <si>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</si>
  <si>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</si>
  <si>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</si>
  <si>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</si>
  <si>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</si>
  <si>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</si>
  <si>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</si>
  <si>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</si>
  <si>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</si>
  <si>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</si>
  <si>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</si>
  <si>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</si>
  <si>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</si>
  <si>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</si>
  <si>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</si>
  <si>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</si>
  <si>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</si>
  <si>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</si>
  <si>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</si>
  <si>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</si>
  <si>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</si>
  <si>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</si>
  <si>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</si>
  <si>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</si>
  <si>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</si>
  <si>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</si>
  <si>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</si>
  <si>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</si>
  <si>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</si>
  <si>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</si>
  <si>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</si>
  <si>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</si>
  <si>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</si>
  <si>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</si>
  <si>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</si>
  <si>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</si>
  <si>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</si>
  <si>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</si>
  <si>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</si>
  <si>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</si>
  <si>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</si>
  <si>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</si>
  <si>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</si>
  <si>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</si>
  <si>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</si>
  <si>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</si>
  <si>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</si>
  <si>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</si>
  <si>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</si>
  <si>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</si>
  <si>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</si>
  <si>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</si>
  <si>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</si>
  <si>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</si>
  <si>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</si>
  <si>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</si>
  <si>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</si>
  <si>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</si>
  <si>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</si>
  <si>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</si>
  <si>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</si>
  <si>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</si>
  <si>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</si>
  <si>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</si>
  <si>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</si>
  <si>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</si>
  <si>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</si>
  <si>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</si>
  <si>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</si>
  <si>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</si>
  <si>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</si>
  <si>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</si>
  <si>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</si>
  <si>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</si>
  <si>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</si>
  <si>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</si>
  <si>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</si>
  <si>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</si>
  <si>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</si>
  <si>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</si>
  <si>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</si>
  <si>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</si>
  <si>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</si>
  <si>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</si>
  <si>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</si>
  <si>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</si>
  <si>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</si>
  <si>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</si>
  <si>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</si>
  <si>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</si>
  <si>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</si>
  <si>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</si>
  <si>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</si>
  <si>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</si>
  <si>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</si>
  <si>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</si>
  <si>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</si>
  <si>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</si>
  <si>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</si>
  <si>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</si>
  <si>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</si>
  <si>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</si>
  <si>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</si>
  <si>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</si>
  <si>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</si>
  <si>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</si>
  <si>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</si>
  <si>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</si>
  <si>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</si>
  <si>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</si>
  <si>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</si>
  <si>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</si>
  <si>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</si>
  <si>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</si>
  <si>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</si>
  <si>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</si>
  <si>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</si>
  <si>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</si>
  <si>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</si>
  <si>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</si>
  <si>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</si>
  <si>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</si>
  <si>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</si>
  <si>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</si>
  <si>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</si>
  <si>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</si>
  <si>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</si>
  <si>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</si>
  <si>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</si>
  <si>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</si>
  <si>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</si>
  <si>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</si>
  <si>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</si>
  <si>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</si>
  <si>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</si>
  <si>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</si>
  <si>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</si>
  <si>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</si>
  <si>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</si>
  <si>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</si>
  <si>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</si>
  <si>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</si>
  <si>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</si>
  <si>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</si>
  <si>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</si>
  <si>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</si>
  <si>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</si>
  <si>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</si>
  <si>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</si>
  <si>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</si>
  <si>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</si>
  <si>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</si>
  <si>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</si>
  <si>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</si>
  <si>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</si>
  <si>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</si>
  <si>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</si>
  <si>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</si>
  <si>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</si>
  <si>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</si>
  <si>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</si>
  <si>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</si>
  <si>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</si>
  <si>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</si>
  <si>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</si>
  <si>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</si>
  <si>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</si>
  <si>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</si>
  <si>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</si>
  <si>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</si>
  <si>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</si>
  <si>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</si>
  <si>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</si>
  <si>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</si>
  <si>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</si>
  <si>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</si>
  <si>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</si>
  <si>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</si>
  <si>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</si>
  <si>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</si>
  <si>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</si>
  <si>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</si>
  <si>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</si>
  <si>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</si>
  <si>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</si>
  <si>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</si>
  <si>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</si>
  <si>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</si>
  <si>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</si>
  <si>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</si>
  <si>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</si>
  <si>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</si>
  <si>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</si>
  <si>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</si>
  <si>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</si>
  <si>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</si>
  <si>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</si>
  <si>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</si>
  <si>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</si>
  <si>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</si>
  <si>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</si>
  <si>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</si>
  <si>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</si>
  <si>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</si>
  <si>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</si>
  <si>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</si>
  <si>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</si>
  <si>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</si>
  <si>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</si>
  <si>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</si>
  <si>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</si>
  <si>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</si>
  <si>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</si>
  <si>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</si>
  <si>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</si>
  <si>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</si>
  <si>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</si>
  <si>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</si>
  <si>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</si>
  <si>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</si>
  <si>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</si>
  <si>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</si>
  <si>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</si>
  <si>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</si>
  <si>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</si>
  <si>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</si>
  <si>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</si>
  <si>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</si>
  <si>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</si>
  <si>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</si>
  <si>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</si>
  <si>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</si>
  <si>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</si>
  <si>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</si>
  <si>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</si>
  <si>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</si>
  <si>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</si>
  <si>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</si>
  <si>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</si>
  <si>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</si>
  <si>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</si>
  <si>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</si>
  <si>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</si>
  <si>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</si>
  <si>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</si>
  <si>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</si>
  <si>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</si>
  <si>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</si>
  <si>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</si>
  <si>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</si>
  <si>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</si>
  <si>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</si>
  <si>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</si>
  <si>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</si>
  <si>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</si>
  <si>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</si>
  <si>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</si>
  <si>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</si>
  <si>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</si>
  <si>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</si>
  <si>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</si>
  <si>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</si>
  <si>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</si>
  <si>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</si>
  <si>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</si>
  <si>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</si>
  <si>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</si>
  <si>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</si>
  <si>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</si>
  <si>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</si>
  <si>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</si>
  <si>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</si>
  <si>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</si>
  <si>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</si>
  <si>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</si>
  <si>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</si>
  <si>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</si>
  <si>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</si>
  <si>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</si>
  <si>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</si>
  <si>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</si>
  <si>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</si>
  <si>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</si>
  <si>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</si>
  <si>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</si>
  <si>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</si>
  <si>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</si>
  <si>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</si>
  <si>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</si>
  <si>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</si>
  <si>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</si>
  <si>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</si>
  <si>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</si>
  <si>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</si>
  <si>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</si>
  <si>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</si>
  <si>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</si>
  <si>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</si>
  <si>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</si>
  <si>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</si>
  <si>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</si>
  <si>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</si>
  <si>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</si>
  <si>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</si>
  <si>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</si>
  <si>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</si>
  <si>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</si>
  <si>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</si>
  <si>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</si>
  <si>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</si>
  <si>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</si>
  <si>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</si>
  <si>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</si>
  <si>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</si>
  <si>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</si>
  <si>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</si>
  <si>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</si>
  <si>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</si>
  <si>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</si>
  <si>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</si>
  <si>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</si>
  <si>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</si>
  <si>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</si>
  <si>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</si>
  <si>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</si>
  <si>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</si>
  <si>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</si>
  <si>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</si>
  <si>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</si>
  <si>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</si>
  <si>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</si>
  <si>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</si>
  <si>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</si>
  <si>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</si>
  <si>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</si>
  <si>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</si>
  <si>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</si>
  <si>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</si>
  <si>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</si>
  <si>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</si>
  <si>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</si>
  <si>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</si>
  <si>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</si>
  <si>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</si>
  <si>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</si>
  <si>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</si>
  <si>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</si>
  <si>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</si>
  <si>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</si>
  <si>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</si>
  <si>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</si>
  <si>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</si>
  <si>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</si>
  <si>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</si>
  <si>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</si>
  <si>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</si>
  <si>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</si>
  <si>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</si>
  <si>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</si>
  <si>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</si>
  <si>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</si>
  <si>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</si>
  <si>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</si>
  <si>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</si>
  <si>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</si>
  <si>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</si>
  <si>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</si>
  <si>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</si>
  <si>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</si>
  <si>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</si>
  <si>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</si>
  <si>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</si>
  <si>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</si>
  <si>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</si>
  <si>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</si>
  <si>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</si>
  <si>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</si>
  <si>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</si>
  <si>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</si>
  <si>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</si>
  <si>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</si>
  <si>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</si>
  <si>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</si>
  <si>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</si>
  <si>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</si>
  <si>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</si>
  <si>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</si>
  <si>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</si>
  <si>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</si>
  <si>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</si>
  <si>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</si>
  <si>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</si>
  <si>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</si>
  <si>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</si>
  <si>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</si>
  <si>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</si>
  <si>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</si>
  <si>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</si>
  <si>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</si>
  <si>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</si>
  <si>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</si>
  <si>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</si>
  <si>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</si>
  <si>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</si>
  <si>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</si>
  <si>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</si>
  <si>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</si>
  <si>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</si>
  <si>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</si>
  <si>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</si>
  <si>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</si>
  <si>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</si>
  <si>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</si>
  <si>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</si>
  <si>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</si>
  <si>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</si>
  <si>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</si>
  <si>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</si>
  <si>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</si>
  <si>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</si>
  <si>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</si>
  <si>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</si>
  <si>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</si>
  <si>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</si>
  <si>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</si>
  <si>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</si>
  <si>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</si>
  <si>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</si>
  <si>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</si>
  <si>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</si>
  <si>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</si>
  <si>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</si>
  <si>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</si>
  <si>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</si>
  <si>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</si>
  <si>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</si>
  <si>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</si>
  <si>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</si>
  <si>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</si>
  <si>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</si>
  <si>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</si>
  <si>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</si>
  <si>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</si>
  <si>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</si>
  <si>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</si>
  <si>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</si>
  <si>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</si>
  <si>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</si>
  <si>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</si>
  <si>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</si>
  <si>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</si>
  <si>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</si>
  <si>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</si>
  <si>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</si>
  <si>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</si>
  <si>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</si>
  <si>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</si>
  <si>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</si>
  <si>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</si>
  <si>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</si>
  <si>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</si>
  <si>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</si>
  <si>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</si>
  <si>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</si>
  <si>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</si>
  <si>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</si>
  <si>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</si>
  <si>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</si>
  <si>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</si>
  <si>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</si>
  <si>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</si>
  <si>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</si>
  <si>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</si>
  <si>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</si>
  <si>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</si>
  <si>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</si>
  <si>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</si>
  <si>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</si>
  <si>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</si>
  <si>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</si>
  <si>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</si>
  <si>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</si>
  <si>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</si>
  <si>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</si>
  <si>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</si>
  <si>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</si>
  <si>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</si>
  <si>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</si>
  <si>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</si>
  <si>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</si>
  <si>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</si>
  <si>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</si>
  <si>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</si>
  <si>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</si>
  <si>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</si>
  <si>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</si>
  <si>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</si>
  <si>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</si>
  <si>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</si>
  <si>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</si>
  <si>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</si>
  <si>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</si>
  <si>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</si>
  <si>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</si>
  <si>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</si>
  <si>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</si>
  <si>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</si>
  <si>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</si>
  <si>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</si>
  <si>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</si>
  <si>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</si>
  <si>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</si>
  <si>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</si>
  <si>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</si>
  <si>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</si>
  <si>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</si>
  <si>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</si>
  <si>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</si>
  <si>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</si>
  <si>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</si>
  <si>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</si>
  <si>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</si>
  <si>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</si>
  <si>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</si>
  <si>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</si>
  <si>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</si>
  <si>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</si>
  <si>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</si>
  <si>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</si>
  <si>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</si>
  <si>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</si>
  <si>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</si>
  <si>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</si>
  <si>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</si>
  <si>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</si>
  <si>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</si>
  <si>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</si>
  <si>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</si>
  <si>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</si>
  <si>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</si>
  <si>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</si>
  <si>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</si>
  <si>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</si>
  <si>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</si>
  <si>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</si>
  <si>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</si>
  <si>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</si>
  <si>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</si>
  <si>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</si>
  <si>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</si>
  <si>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</si>
  <si>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</si>
  <si>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</si>
  <si>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</si>
  <si>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</si>
  <si>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</si>
  <si>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</si>
  <si>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</si>
  <si>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</si>
  <si>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</si>
  <si>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</si>
  <si>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</si>
  <si>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</si>
  <si>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</si>
  <si>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</si>
  <si>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</si>
  <si>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</si>
  <si>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</si>
  <si>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</si>
  <si>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</si>
  <si>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</si>
  <si>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</si>
  <si>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</si>
  <si>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</si>
  <si>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</si>
  <si>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</si>
  <si>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</si>
  <si>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</si>
  <si>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</si>
  <si>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</si>
  <si>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</si>
  <si>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</si>
  <si>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</si>
  <si>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</si>
  <si>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</si>
  <si>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</si>
  <si>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</si>
  <si>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</si>
  <si>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</si>
  <si>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</si>
  <si>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</si>
  <si>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</si>
  <si>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</si>
  <si>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</si>
  <si>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</si>
  <si>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</si>
  <si>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</si>
  <si>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</si>
  <si>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</si>
  <si>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</si>
  <si>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</si>
  <si>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</si>
  <si>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</si>
  <si>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</si>
  <si>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</si>
  <si>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</si>
  <si>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</si>
  <si>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</si>
  <si>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</si>
  <si>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</si>
  <si>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</si>
  <si>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</si>
  <si>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</si>
  <si>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</si>
  <si>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</si>
  <si>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</si>
  <si>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</si>
  <si>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</si>
  <si>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</si>
  <si>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</si>
  <si>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</si>
  <si>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</si>
  <si>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</si>
  <si>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</si>
  <si>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</si>
  <si>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</si>
  <si>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</si>
  <si>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</si>
  <si>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</si>
  <si>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</si>
  <si>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</si>
  <si>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</si>
  <si>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</si>
  <si>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</si>
  <si>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</si>
  <si>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</si>
  <si>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</si>
  <si>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</si>
  <si>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</si>
  <si>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</si>
  <si>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</si>
  <si>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</si>
  <si>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</si>
  <si>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</si>
  <si>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</si>
  <si>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</si>
  <si>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</si>
  <si>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</si>
  <si>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</si>
  <si>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</si>
  <si>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</si>
  <si>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</si>
  <si>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</si>
  <si>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</si>
  <si>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</si>
  <si>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</si>
  <si>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</si>
  <si>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</si>
  <si>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</si>
  <si>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</si>
  <si>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</si>
  <si>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</si>
  <si>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</si>
  <si>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</si>
  <si>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</si>
  <si>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</si>
  <si>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</si>
  <si>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</si>
  <si>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</si>
  <si>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</si>
  <si>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</si>
  <si>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</si>
  <si>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</si>
  <si>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</si>
  <si>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</si>
  <si>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</si>
  <si>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</si>
  <si>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</si>
  <si>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</si>
  <si>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</si>
  <si>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</si>
  <si>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</si>
  <si>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</si>
  <si>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</si>
  <si>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</si>
  <si>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</si>
  <si>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</si>
  <si>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</si>
  <si>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</si>
  <si>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</si>
  <si>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</si>
  <si>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</si>
  <si>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</si>
  <si>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</si>
  <si>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</si>
  <si>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</si>
  <si>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</si>
  <si>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</si>
  <si>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</si>
  <si>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</si>
  <si>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</si>
  <si>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</si>
  <si>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</si>
  <si>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</si>
  <si>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</si>
  <si>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</si>
  <si>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</si>
  <si>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</si>
  <si>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</si>
  <si>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</si>
  <si>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</si>
  <si>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</si>
  <si>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</si>
  <si>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</si>
  <si>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</si>
  <si>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</si>
  <si>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</si>
  <si>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</si>
  <si>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</si>
  <si>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</si>
  <si>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</si>
  <si>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</si>
  <si>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</si>
  <si>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</si>
  <si>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</si>
  <si>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</si>
  <si>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</si>
  <si>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</si>
  <si>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</si>
  <si>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</si>
  <si>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</si>
  <si>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</si>
  <si>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</si>
  <si>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</si>
  <si>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</si>
  <si>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</si>
  <si>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</si>
  <si>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</si>
  <si>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</si>
  <si>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</si>
  <si>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</si>
  <si>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</si>
  <si>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</si>
  <si>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</si>
  <si>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</si>
  <si>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</si>
  <si>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</si>
  <si>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</si>
  <si>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</si>
  <si>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</si>
  <si>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</si>
  <si>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</si>
  <si>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</si>
  <si>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</si>
  <si>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</si>
  <si>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</si>
  <si>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</si>
  <si>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</si>
  <si>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</si>
  <si>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</si>
  <si>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</si>
  <si>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</si>
  <si>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</si>
  <si>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</si>
  <si>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</si>
  <si>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</si>
  <si>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</si>
  <si>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</si>
  <si>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</si>
  <si>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</si>
  <si>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</si>
  <si>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</si>
  <si>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</si>
  <si>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</si>
  <si>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</si>
  <si>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</si>
  <si>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</si>
  <si>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</si>
  <si>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</si>
  <si>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</si>
  <si>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</si>
  <si>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</si>
  <si>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</si>
  <si>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</si>
  <si>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</si>
  <si>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</si>
  <si>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</si>
  <si>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</si>
  <si>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</si>
  <si>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</si>
  <si>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</si>
  <si>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</si>
  <si>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</si>
  <si>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</si>
  <si>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</si>
  <si>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</si>
  <si>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</si>
  <si>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</si>
  <si>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</si>
  <si>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</si>
  <si>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</si>
  <si>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</si>
  <si>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</si>
  <si>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</si>
  <si>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</si>
  <si>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</si>
  <si>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</si>
  <si>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</si>
  <si>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</si>
  <si>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</si>
  <si>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</si>
  <si>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</si>
  <si>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</si>
  <si>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</si>
  <si>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</si>
  <si>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</si>
  <si>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</si>
  <si>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</si>
  <si>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</si>
  <si>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</si>
  <si>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</si>
  <si>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</si>
  <si>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</si>
  <si>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</si>
  <si>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</si>
  <si>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</si>
  <si>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</si>
  <si>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</si>
  <si>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</si>
  <si>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</si>
  <si>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</si>
  <si>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</si>
  <si>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</si>
  <si>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</si>
  <si>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</si>
  <si>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</si>
  <si>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</si>
  <si>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</si>
  <si>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</si>
  <si>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</si>
  <si>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</si>
  <si>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</si>
  <si>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</si>
  <si>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</si>
  <si>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</si>
  <si>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</si>
  <si>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</si>
  <si>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</si>
  <si>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</si>
  <si>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</si>
  <si>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</si>
  <si>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</si>
  <si>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</si>
  <si>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</si>
  <si>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</si>
  <si>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</si>
  <si>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</si>
  <si>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</si>
  <si>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</si>
  <si>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</si>
  <si>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</si>
  <si>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</si>
  <si>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</si>
  <si>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</si>
  <si>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</si>
  <si>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</si>
  <si>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</si>
  <si>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</si>
  <si>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</si>
  <si>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</si>
  <si>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</si>
  <si>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</si>
  <si>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</si>
  <si>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</si>
  <si>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</si>
  <si>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</si>
  <si>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</si>
  <si>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</si>
  <si>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</si>
  <si>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</si>
  <si>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</si>
  <si>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</si>
  <si>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</si>
  <si>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</si>
  <si>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</si>
  <si>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</si>
  <si>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</si>
  <si>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</si>
  <si>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</si>
  <si>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</si>
  <si>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</si>
  <si>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</si>
  <si>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</si>
  <si>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</si>
  <si>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</si>
  <si>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</si>
  <si>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</si>
  <si>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</si>
  <si>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</si>
  <si>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</si>
  <si>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</si>
  <si>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</si>
  <si>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</si>
  <si>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</si>
  <si>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</si>
  <si>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</si>
  <si>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</si>
  <si>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</si>
  <si>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</si>
  <si>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</si>
  <si>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</si>
  <si>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</si>
  <si>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</si>
  <si>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</si>
  <si>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</si>
  <si>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</si>
  <si>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</si>
  <si>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</si>
  <si>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</si>
  <si>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</si>
  <si>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</si>
  <si>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</si>
  <si>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</si>
  <si>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</si>
  <si>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</si>
  <si>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</si>
  <si>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</si>
  <si>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</si>
  <si>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</si>
  <si>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</si>
  <si>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</si>
  <si>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</si>
  <si>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</si>
  <si>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</si>
  <si>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</si>
  <si>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</si>
  <si>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</si>
  <si>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</si>
  <si>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</si>
  <si>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</si>
  <si>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</si>
  <si>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</si>
  <si>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</si>
  <si>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</si>
  <si>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</si>
  <si>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</si>
  <si>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</si>
  <si>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</si>
  <si>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</si>
  <si>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</si>
  <si>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</si>
  <si>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</si>
  <si>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</si>
  <si>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</si>
  <si>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</si>
  <si>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</si>
  <si>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</si>
  <si>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</si>
  <si>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</si>
  <si>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</si>
  <si>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</si>
  <si>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</si>
  <si>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</si>
  <si>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</si>
  <si>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</si>
  <si>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</si>
  <si>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</si>
  <si>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</si>
  <si>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</si>
  <si>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</si>
  <si>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</si>
  <si>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</si>
  <si>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</si>
  <si>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</si>
  <si>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</si>
  <si>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</si>
  <si>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</si>
  <si>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</si>
  <si>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</si>
  <si>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</si>
  <si>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</si>
  <si>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</si>
  <si>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</si>
  <si>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</si>
  <si>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</si>
  <si>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</si>
  <si>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</si>
  <si>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</si>
  <si>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</si>
  <si>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</si>
  <si>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</si>
  <si>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</si>
  <si>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</si>
  <si>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</si>
  <si>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</si>
  <si>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</si>
  <si>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</si>
  <si>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</si>
  <si>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</si>
  <si>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</si>
  <si>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</si>
  <si>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</si>
  <si>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</si>
  <si>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</si>
  <si>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</si>
  <si>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</si>
  <si>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</si>
  <si>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</si>
  <si>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</si>
  <si>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</si>
  <si>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</si>
  <si>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</si>
  <si>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</si>
  <si>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</si>
  <si>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</si>
  <si>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</si>
  <si>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</si>
  <si>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</si>
  <si>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</si>
  <si>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</si>
  <si>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</si>
  <si>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</si>
  <si>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</si>
  <si>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</si>
  <si>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</si>
  <si>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</si>
  <si>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</si>
  <si>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</si>
  <si>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</si>
  <si>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</si>
  <si>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</si>
  <si>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</si>
  <si>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</si>
  <si>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</si>
  <si>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</si>
  <si>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</si>
  <si>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</si>
  <si>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</si>
  <si>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</si>
  <si>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</si>
  <si>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</si>
  <si>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</si>
  <si>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</si>
  <si>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</si>
  <si>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</si>
  <si>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</si>
  <si>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</si>
  <si>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</si>
  <si>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</si>
  <si>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</si>
  <si>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</si>
  <si>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</si>
  <si>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</si>
  <si>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</si>
  <si>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</si>
  <si>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</si>
  <si>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</si>
  <si>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</si>
  <si>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</si>
  <si>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</si>
  <si>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</si>
  <si>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</si>
  <si>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</si>
  <si>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</si>
  <si>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</si>
  <si>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</si>
  <si>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</si>
  <si>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</si>
  <si>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</si>
  <si>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</si>
  <si>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</si>
  <si>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</si>
  <si>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</si>
  <si>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</si>
  <si>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</si>
  <si>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</si>
  <si>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</si>
  <si>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</si>
  <si>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</si>
  <si>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</si>
  <si>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</si>
  <si>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</si>
  <si>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</si>
  <si>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</si>
  <si>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</si>
  <si>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</si>
  <si>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</si>
  <si>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</si>
  <si>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</si>
  <si>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</si>
  <si>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</si>
  <si>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</si>
  <si>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</si>
  <si>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</si>
  <si>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</si>
  <si>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</si>
  <si>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</si>
  <si>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</si>
  <si>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</si>
  <si>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</si>
  <si>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</si>
  <si>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</si>
  <si>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</si>
  <si>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</si>
  <si>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</si>
  <si>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</si>
  <si>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</si>
  <si>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</si>
  <si>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</si>
  <si>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</si>
  <si>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</si>
  <si>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</si>
  <si>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</si>
  <si>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</si>
  <si>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</si>
  <si>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</si>
  <si>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</si>
  <si>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</si>
  <si>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</si>
  <si>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</si>
  <si>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</si>
  <si>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</si>
  <si>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</si>
  <si>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</si>
  <si>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</si>
  <si>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</si>
  <si>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</si>
  <si>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</si>
  <si>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</si>
  <si>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</si>
  <si>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</si>
  <si>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</si>
  <si>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</si>
  <si>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</si>
  <si>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</si>
  <si>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</si>
  <si>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</si>
  <si>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</si>
  <si>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</si>
  <si>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</si>
  <si>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</si>
  <si>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</si>
  <si>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</si>
  <si>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</si>
  <si>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</si>
  <si>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</si>
  <si>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</si>
  <si>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</si>
  <si>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</si>
  <si>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</si>
  <si>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</si>
  <si>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</si>
  <si>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</si>
  <si>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</si>
  <si>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</si>
  <si>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</si>
  <si>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</si>
  <si>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</si>
  <si>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</si>
  <si>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</si>
  <si>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</si>
  <si>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</si>
  <si>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</si>
  <si>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</si>
  <si>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</si>
  <si>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</si>
  <si>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</si>
  <si>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</si>
  <si>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</si>
  <si>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</si>
  <si>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</si>
  <si>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</si>
  <si>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</si>
  <si>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</si>
  <si>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</si>
  <si>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</si>
  <si>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</si>
  <si>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</si>
  <si>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</si>
  <si>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</si>
  <si>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</si>
  <si>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</si>
  <si>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</si>
  <si>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</si>
  <si>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</si>
  <si>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</si>
  <si>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</si>
  <si>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</si>
  <si>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</si>
  <si>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</si>
  <si>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</si>
  <si>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</si>
  <si>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</si>
  <si>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</si>
  <si>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</si>
  <si>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</si>
  <si>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</si>
  <si>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</si>
  <si>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</si>
  <si>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</si>
  <si>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</si>
  <si>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</si>
  <si>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</si>
  <si>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</si>
  <si>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</si>
  <si>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</si>
  <si>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</si>
  <si>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</si>
  <si>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</si>
  <si>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</si>
  <si>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</si>
  <si>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</si>
  <si>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</si>
  <si>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</si>
  <si>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</si>
  <si>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</si>
  <si>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</si>
  <si>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</si>
  <si>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</si>
  <si>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</si>
  <si>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</si>
  <si>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</si>
  <si>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</si>
  <si>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</si>
  <si>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</si>
  <si>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</si>
  <si>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</si>
  <si>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</si>
  <si>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</si>
  <si>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</si>
  <si>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</si>
  <si>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</si>
  <si>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</si>
  <si>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</si>
  <si>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</si>
  <si>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</si>
  <si>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</si>
  <si>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</si>
  <si>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</si>
  <si>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</si>
  <si>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</si>
  <si>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</si>
  <si>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</si>
  <si>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</si>
  <si>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</si>
  <si>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</si>
  <si>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</si>
  <si>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</si>
  <si>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</si>
  <si>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</si>
  <si>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</si>
  <si>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</si>
  <si>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</si>
  <si>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</si>
  <si>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</si>
  <si>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</si>
  <si>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</si>
  <si>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</si>
  <si>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</si>
  <si>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</si>
  <si>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</si>
  <si>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</si>
  <si>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</si>
  <si>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</si>
  <si>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</si>
  <si>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</si>
  <si>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</si>
  <si>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</si>
  <si>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</si>
  <si>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</si>
  <si>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</si>
  <si>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</si>
  <si>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</si>
  <si>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</si>
  <si>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</si>
  <si>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</si>
  <si>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</si>
  <si>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</si>
  <si>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</si>
  <si>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</si>
  <si>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</si>
  <si>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</si>
  <si>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</si>
  <si>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</si>
  <si>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</si>
  <si>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</si>
  <si>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</si>
  <si>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</si>
  <si>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</si>
  <si>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</si>
  <si>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</si>
  <si>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</si>
  <si>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</si>
  <si>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</si>
  <si>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</si>
  <si>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</si>
  <si>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</si>
  <si>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</si>
  <si>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</si>
  <si>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</si>
  <si>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</si>
  <si>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</si>
  <si>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</si>
  <si>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</si>
  <si>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</si>
  <si>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</si>
  <si>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</si>
  <si>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</si>
  <si>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</si>
  <si>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</si>
  <si>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</si>
  <si>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</si>
  <si>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</si>
  <si>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</si>
  <si>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</si>
  <si>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</si>
  <si>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</si>
  <si>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</si>
  <si>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</si>
  <si>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</si>
  <si>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</si>
  <si>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</si>
  <si>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</si>
  <si>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</si>
  <si>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</si>
  <si>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</si>
  <si>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</si>
  <si>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</si>
  <si>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</si>
  <si>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</si>
  <si>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</si>
  <si>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</si>
  <si>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</si>
  <si>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</si>
  <si>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</si>
  <si>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</si>
  <si>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</si>
  <si>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</si>
  <si>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</si>
  <si>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</si>
  <si>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</si>
  <si>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</si>
  <si>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</si>
  <si>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</si>
  <si>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</si>
  <si>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</si>
  <si>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</si>
  <si>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</si>
  <si>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</si>
  <si>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</si>
  <si>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</si>
  <si>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</si>
  <si>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</si>
  <si>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</si>
  <si>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</si>
  <si>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</si>
  <si>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</si>
  <si>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</si>
  <si>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</si>
  <si>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</si>
  <si>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</si>
  <si>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</si>
  <si>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</si>
  <si>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</si>
  <si>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</si>
  <si>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</si>
  <si>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</si>
  <si>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</si>
  <si>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</si>
  <si>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</si>
  <si>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</si>
  <si>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</si>
  <si>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</si>
  <si>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</si>
  <si>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</si>
  <si>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</si>
  <si>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</si>
  <si>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</si>
  <si>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</si>
  <si>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</si>
  <si>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</si>
  <si>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</si>
  <si>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</si>
  <si>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</si>
  <si>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</si>
  <si>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</si>
  <si>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</si>
  <si>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</si>
  <si>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</si>
  <si>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</si>
  <si>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</si>
  <si>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</si>
  <si>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</si>
  <si>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</si>
  <si>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</si>
  <si>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</si>
  <si>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</si>
  <si>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</si>
  <si>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</si>
  <si>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</si>
  <si>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</si>
  <si>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</si>
  <si>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</si>
  <si>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</si>
  <si>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</si>
  <si>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</si>
  <si>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</si>
  <si>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</si>
  <si>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</si>
  <si>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</si>
  <si>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</si>
  <si>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</si>
  <si>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</si>
  <si>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</si>
  <si>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</si>
  <si>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</si>
  <si>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</si>
  <si>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</si>
  <si>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</si>
  <si>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</si>
  <si>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</si>
  <si>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</si>
  <si>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</si>
  <si>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</si>
  <si>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</si>
  <si>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</si>
  <si>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</si>
  <si>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</si>
  <si>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</si>
  <si>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</si>
  <si>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</si>
  <si>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</si>
  <si>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</si>
  <si>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</si>
  <si>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</si>
  <si>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</si>
  <si>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</si>
  <si>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</si>
  <si>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</si>
  <si>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</si>
  <si>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</si>
  <si>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</si>
  <si>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</si>
  <si>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</si>
  <si>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</si>
  <si>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</si>
  <si>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</si>
  <si>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</si>
  <si>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</si>
  <si>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</si>
  <si>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</si>
  <si>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</si>
  <si>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</si>
  <si>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</si>
  <si>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</si>
  <si>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</si>
  <si>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</si>
  <si>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</si>
  <si>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</si>
  <si>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</si>
  <si>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</si>
  <si>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</si>
  <si>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</si>
  <si>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</si>
  <si>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</si>
  <si>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</si>
  <si>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</si>
  <si>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</si>
  <si>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</si>
  <si>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</si>
  <si>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</si>
  <si>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</si>
  <si>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</si>
  <si>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</si>
  <si>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</si>
  <si>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</si>
  <si>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</si>
  <si>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</si>
  <si>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</si>
  <si>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</si>
  <si>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</si>
  <si>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</si>
  <si>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</si>
  <si>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</si>
  <si>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</si>
  <si>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</si>
  <si>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</si>
  <si>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</si>
  <si>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</si>
  <si>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</si>
  <si>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</si>
  <si>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</si>
  <si>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</si>
  <si>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</si>
  <si>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</si>
  <si>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</si>
  <si>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</si>
  <si>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</si>
  <si>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</si>
  <si>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</si>
  <si>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</si>
  <si>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</si>
  <si>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</si>
  <si>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</si>
  <si>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</si>
  <si>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</si>
  <si>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</si>
  <si>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</si>
  <si>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</si>
  <si>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</si>
  <si>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</si>
  <si>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</si>
  <si>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</si>
  <si>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</si>
  <si>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</si>
  <si>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</si>
  <si>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</si>
  <si>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</si>
  <si>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</si>
  <si>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</si>
  <si>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</si>
  <si>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</si>
  <si>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</si>
  <si>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</si>
  <si>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</si>
  <si>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</si>
  <si>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</si>
  <si>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</si>
  <si>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</si>
  <si>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</si>
  <si>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</si>
  <si>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</si>
  <si>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</si>
  <si>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</si>
  <si>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</si>
  <si>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</si>
  <si>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</si>
  <si>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</si>
  <si>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</si>
  <si>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</si>
  <si>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</si>
  <si>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</si>
  <si>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</si>
  <si>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</si>
  <si>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</si>
  <si>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</si>
  <si>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</si>
  <si>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</si>
  <si>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</si>
  <si>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</si>
  <si>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</si>
  <si>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</si>
  <si>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</si>
  <si>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</si>
  <si>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</si>
  <si>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</si>
  <si>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</si>
  <si>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</si>
  <si>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</si>
  <si>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</si>
  <si>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</si>
  <si>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</si>
  <si>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</si>
  <si>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</si>
  <si>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</si>
  <si>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</si>
  <si>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</si>
  <si>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</si>
  <si>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</si>
  <si>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</si>
  <si>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</si>
  <si>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</si>
  <si>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</si>
  <si>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</si>
  <si>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</si>
  <si>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</si>
  <si>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</si>
  <si>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</si>
  <si>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</si>
  <si>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</si>
  <si>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</si>
  <si>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</si>
  <si>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</si>
  <si>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</si>
  <si>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</si>
  <si>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</si>
  <si>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</si>
  <si>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</si>
  <si>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</si>
  <si>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</si>
  <si>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</si>
  <si>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</si>
  <si>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</si>
  <si>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</si>
  <si>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</si>
  <si>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</si>
  <si>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</si>
  <si>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</si>
  <si>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</si>
  <si>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</si>
  <si>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</si>
  <si>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</si>
  <si>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</si>
  <si>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</si>
  <si>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</si>
  <si>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</si>
  <si>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</si>
  <si>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</si>
  <si>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</si>
  <si>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</si>
  <si>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</si>
  <si>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</si>
  <si>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</si>
  <si>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</si>
  <si>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</si>
  <si>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</si>
  <si>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</si>
  <si>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</si>
  <si>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</si>
  <si>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</si>
  <si>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</si>
  <si>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</si>
  <si>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</si>
  <si>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</si>
  <si>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</si>
  <si>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</si>
  <si>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</si>
  <si>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</si>
  <si>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</si>
  <si>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</si>
  <si>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</si>
  <si>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</si>
  <si>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</si>
  <si>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</si>
  <si>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</si>
  <si>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</si>
  <si>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</si>
  <si>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</si>
  <si>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</si>
  <si>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</si>
  <si>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</si>
  <si>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</si>
  <si>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</si>
  <si>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</si>
  <si>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</si>
  <si>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</si>
  <si>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</si>
  <si>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</si>
  <si>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</si>
  <si>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</si>
  <si>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</si>
  <si>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</si>
  <si>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</si>
  <si>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</si>
  <si>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</si>
  <si>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</si>
  <si>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</si>
  <si>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</si>
  <si>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</si>
  <si>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</si>
  <si>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</si>
  <si>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</si>
  <si>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</si>
  <si>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</si>
  <si>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</si>
  <si>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</si>
  <si>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</si>
  <si>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</si>
  <si>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</si>
  <si>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</si>
  <si>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</si>
  <si>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</si>
  <si>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</si>
  <si>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</si>
  <si>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</si>
  <si>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</si>
  <si>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</si>
  <si>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</si>
  <si>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</si>
  <si>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</si>
  <si>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</si>
  <si>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</si>
  <si>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</si>
  <si>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</si>
  <si>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</si>
  <si>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</si>
  <si>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</si>
  <si>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</si>
  <si>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</si>
  <si>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</si>
  <si>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</si>
  <si>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</si>
  <si>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</si>
  <si>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</si>
  <si>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</si>
  <si>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</si>
  <si>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</si>
  <si>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</si>
  <si>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</si>
  <si>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</si>
  <si>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</si>
  <si>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</si>
  <si>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</si>
  <si>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</si>
  <si>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</si>
  <si>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</si>
  <si>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</si>
  <si>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</si>
  <si>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</si>
  <si>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</si>
  <si>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</si>
  <si>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</si>
  <si>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</si>
  <si>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</si>
  <si>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</si>
  <si>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</si>
  <si>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</si>
  <si>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</si>
  <si>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</si>
  <si>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</si>
  <si>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</si>
  <si>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</si>
  <si>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</si>
  <si>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</si>
  <si>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</si>
  <si>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</si>
  <si>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</si>
  <si>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</si>
  <si>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</si>
  <si>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</si>
  <si>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</si>
  <si>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</si>
  <si>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</si>
  <si>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</si>
  <si>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</si>
  <si>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</si>
  <si>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</si>
  <si>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</si>
  <si>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</si>
  <si>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</si>
  <si>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</si>
  <si>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</si>
  <si>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</si>
  <si>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</si>
  <si>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</si>
  <si>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</si>
  <si>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</si>
  <si>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</si>
  <si>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</si>
  <si>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</si>
  <si>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</si>
  <si>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</si>
  <si>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</si>
  <si>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</si>
  <si>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</si>
  <si>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</si>
  <si>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</si>
  <si>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</si>
  <si>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</si>
  <si>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</si>
  <si>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</si>
  <si>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</si>
  <si>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</si>
  <si>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</si>
  <si>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</si>
  <si>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</si>
  <si>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</si>
  <si>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</si>
  <si>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</si>
  <si>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</si>
  <si>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</si>
  <si>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</si>
  <si>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</si>
  <si>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</si>
  <si>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</si>
  <si>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</si>
  <si>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</si>
  <si>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</si>
  <si>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</si>
  <si>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</si>
  <si>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</si>
  <si>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</si>
  <si>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</si>
  <si>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</si>
  <si>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</si>
  <si>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</si>
  <si>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</si>
  <si>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</si>
  <si>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</si>
  <si>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</si>
  <si>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</si>
  <si>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</si>
  <si>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</si>
  <si>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</si>
  <si>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</si>
  <si>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</si>
  <si>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</si>
  <si>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</si>
  <si>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</si>
  <si>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</si>
  <si>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</si>
  <si>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</si>
  <si>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</si>
  <si>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</si>
  <si>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</si>
  <si>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</si>
  <si>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</si>
  <si>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</si>
  <si>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</si>
  <si>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</si>
  <si>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</si>
  <si>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</si>
  <si>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</si>
  <si>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</si>
  <si>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</si>
  <si>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</si>
  <si>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</si>
  <si>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</si>
  <si>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</si>
  <si>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</si>
  <si>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</si>
  <si>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</si>
  <si>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</si>
  <si>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</si>
  <si>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</si>
  <si>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</si>
  <si>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</si>
  <si>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</si>
  <si>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</si>
  <si>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</si>
  <si>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</si>
  <si>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</si>
  <si>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</si>
  <si>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</si>
  <si>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</si>
  <si>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</si>
  <si>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</si>
  <si>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</si>
  <si>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</si>
  <si>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</si>
  <si>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</si>
  <si>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</si>
  <si>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</si>
  <si>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</si>
  <si>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</si>
  <si>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</si>
  <si>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</si>
  <si>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</si>
  <si>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</si>
  <si>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</si>
  <si>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</si>
  <si>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</si>
  <si>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</si>
  <si>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</si>
  <si>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</si>
  <si>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</si>
  <si>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</si>
  <si>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</si>
  <si>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</si>
  <si>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</si>
  <si>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</si>
  <si>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</si>
  <si>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</si>
  <si>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</si>
  <si>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</si>
  <si>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</si>
  <si>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</si>
  <si>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</si>
  <si>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</si>
  <si>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</si>
  <si>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</si>
  <si>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</si>
  <si>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</si>
  <si>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</si>
  <si>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</si>
  <si>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</si>
  <si>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</si>
  <si>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</si>
  <si>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</si>
  <si>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</si>
  <si>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</si>
  <si>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</si>
  <si>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</si>
  <si>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</si>
  <si>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</si>
  <si>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</si>
  <si>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</si>
  <si>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</si>
  <si>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</si>
  <si>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</si>
  <si>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</si>
  <si>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</si>
  <si>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</si>
  <si>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</si>
  <si>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</si>
  <si>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</si>
  <si>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</si>
  <si>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</si>
  <si>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</si>
  <si>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</si>
  <si>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</si>
  <si>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</si>
  <si>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</si>
  <si>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</si>
  <si>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</si>
  <si>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</si>
  <si>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</si>
  <si>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</si>
  <si>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</si>
  <si>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</si>
  <si>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</si>
  <si>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</si>
  <si>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</si>
  <si>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</si>
  <si>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</si>
  <si>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</si>
  <si>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</si>
  <si>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</si>
  <si>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</si>
  <si>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</si>
  <si>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</si>
  <si>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</si>
  <si>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</si>
  <si>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</si>
  <si>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</si>
  <si>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</si>
  <si>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</si>
  <si>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</si>
  <si>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</si>
  <si>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</si>
  <si>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</si>
  <si>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</si>
  <si>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</si>
  <si>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</si>
  <si>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</si>
  <si>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</si>
  <si>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</si>
  <si>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</si>
  <si>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</si>
  <si>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</si>
  <si>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</si>
  <si>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</si>
  <si>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</si>
  <si>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</si>
  <si>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</si>
  <si>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</si>
  <si>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</si>
  <si>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</si>
  <si>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</si>
  <si>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</si>
  <si>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</si>
  <si>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</si>
  <si>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</si>
  <si>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</si>
  <si>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</si>
  <si>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</si>
  <si>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</si>
  <si>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</si>
  <si>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</si>
  <si>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</si>
  <si>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</si>
  <si>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</si>
  <si>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</si>
  <si>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</si>
  <si>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</si>
  <si>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</si>
  <si>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</si>
  <si>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</si>
  <si>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</si>
  <si>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</si>
  <si>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</si>
  <si>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</si>
  <si>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</si>
  <si>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</si>
  <si>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</si>
  <si>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</si>
  <si>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</si>
  <si>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</si>
  <si>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</si>
  <si>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</si>
  <si>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</si>
  <si>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</si>
  <si>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</si>
  <si>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</si>
  <si>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</si>
  <si>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</si>
  <si>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</si>
  <si>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</si>
  <si>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</si>
  <si>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</si>
  <si>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</si>
  <si>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</si>
  <si>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</si>
  <si>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</si>
  <si>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</si>
  <si>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</si>
  <si>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</si>
  <si>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</si>
  <si>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</si>
  <si>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</si>
  <si>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</si>
  <si>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</si>
  <si>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</si>
  <si>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</si>
  <si>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</si>
  <si>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</si>
  <si>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</si>
  <si>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</si>
  <si>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</si>
  <si>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</si>
  <si>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</si>
  <si>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</si>
  <si>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</si>
  <si>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</si>
  <si>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</si>
  <si>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</si>
  <si>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</si>
  <si>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</si>
  <si>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</si>
  <si>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</si>
  <si>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</si>
  <si>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</si>
  <si>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</si>
  <si>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</si>
  <si>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</si>
  <si>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</si>
  <si>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</si>
  <si>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</si>
  <si>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</si>
  <si>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</si>
  <si>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</si>
  <si>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</si>
  <si>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</si>
  <si>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</si>
  <si>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</si>
  <si>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</si>
  <si>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</si>
  <si>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</si>
  <si>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</si>
  <si>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</si>
  <si>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</si>
  <si>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</si>
  <si>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</si>
  <si>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</si>
  <si>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</si>
  <si>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</si>
  <si>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</si>
  <si>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</si>
  <si>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</si>
  <si>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</si>
  <si>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</si>
  <si>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</si>
  <si>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</si>
  <si>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</si>
  <si>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</si>
  <si>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</si>
  <si>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</si>
  <si>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</si>
  <si>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</si>
  <si>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</si>
  <si>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</si>
  <si>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</si>
  <si>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</si>
  <si>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</si>
  <si>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</si>
  <si>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</si>
  <si>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</si>
  <si>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</si>
  <si>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</si>
  <si>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</si>
  <si>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</si>
  <si>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</si>
  <si>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</si>
  <si>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</si>
  <si>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</si>
  <si>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</si>
  <si>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</si>
  <si>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</si>
  <si>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</si>
  <si>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</si>
  <si>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</si>
  <si>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</si>
  <si>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</si>
  <si>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</si>
  <si>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</si>
  <si>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</si>
  <si>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</si>
  <si>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</si>
  <si>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</si>
  <si>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</si>
  <si>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</si>
  <si>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</si>
  <si>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</si>
  <si>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</si>
  <si>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</si>
  <si>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</si>
  <si>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</si>
  <si>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</si>
  <si>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</si>
  <si>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</si>
  <si>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</si>
  <si>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</si>
  <si>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</si>
  <si>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</si>
  <si>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</si>
  <si>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</si>
  <si>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</si>
  <si>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</si>
  <si>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</si>
  <si>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</si>
  <si>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</si>
  <si>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</si>
  <si>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</si>
  <si>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</si>
  <si>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</si>
  <si>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</si>
  <si>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</si>
  <si>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</si>
  <si>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</si>
  <si>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</si>
  <si>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</si>
  <si>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</si>
  <si>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</si>
  <si>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</si>
  <si>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</si>
  <si>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</si>
  <si>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</si>
  <si>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</si>
  <si>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</si>
  <si>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</si>
  <si>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</si>
  <si>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</si>
  <si>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</si>
  <si>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</si>
  <si>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</si>
  <si>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</si>
  <si>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</si>
  <si>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</si>
  <si>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</si>
  <si>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</si>
  <si>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</si>
  <si>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</si>
  <si>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</si>
  <si>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</si>
  <si>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</si>
  <si>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</si>
  <si>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</si>
  <si>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</si>
  <si>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</si>
  <si>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</si>
  <si>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</si>
  <si>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</si>
  <si>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</si>
  <si>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</si>
  <si>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</si>
  <si>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</si>
  <si>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</si>
  <si>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</si>
  <si>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</si>
  <si>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</si>
  <si>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</si>
  <si>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</si>
  <si>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</si>
  <si>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</si>
  <si>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</si>
  <si>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</si>
  <si>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</si>
  <si>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</si>
  <si>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</si>
  <si>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</si>
  <si>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</si>
  <si>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</si>
  <si>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</si>
  <si>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</si>
  <si>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</si>
  <si>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</si>
  <si>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</si>
  <si>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</si>
  <si>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</si>
  <si>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</si>
  <si>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</si>
  <si>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</si>
  <si>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</si>
  <si>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</si>
  <si>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</si>
  <si>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</si>
  <si>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</si>
  <si>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</si>
  <si>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</si>
  <si>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</si>
  <si>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</si>
  <si>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</si>
  <si>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</si>
  <si>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</si>
  <si>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</si>
  <si>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</si>
  <si>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</si>
  <si>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</si>
  <si>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</si>
  <si>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</si>
  <si>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</si>
  <si>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</si>
  <si>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</si>
  <si>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</si>
  <si>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</si>
  <si>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</si>
  <si>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</si>
  <si>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</si>
  <si>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</si>
  <si>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</si>
  <si>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</si>
  <si>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</si>
  <si>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</si>
  <si>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</si>
  <si>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</si>
  <si>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</si>
  <si>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</si>
  <si>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</si>
  <si>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</si>
  <si>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</si>
  <si>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</si>
  <si>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</si>
  <si>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</si>
  <si>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</si>
  <si>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</si>
  <si>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</si>
  <si>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</si>
  <si>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</si>
  <si>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</si>
  <si>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</si>
  <si>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</si>
  <si>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</si>
  <si>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</si>
  <si>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</si>
  <si>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</si>
  <si>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</si>
  <si>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</si>
  <si>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</si>
  <si>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</si>
  <si>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</si>
  <si>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</si>
  <si>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</si>
  <si>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</si>
  <si>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</si>
  <si>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</si>
  <si>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</si>
  <si>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</si>
  <si>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</si>
  <si>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</si>
  <si>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</si>
  <si>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</si>
  <si>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</si>
  <si>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</si>
  <si>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</si>
  <si>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</si>
  <si>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</si>
  <si>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</si>
  <si>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</si>
  <si>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</si>
  <si>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</si>
  <si>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</si>
  <si>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</si>
  <si>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</si>
  <si>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</si>
  <si>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</si>
  <si>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</si>
  <si>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</si>
  <si>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</si>
  <si>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</si>
  <si>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</si>
  <si>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</si>
  <si>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</si>
  <si>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</si>
  <si>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</si>
  <si>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</si>
  <si>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</si>
  <si>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</si>
  <si>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</si>
  <si>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</si>
  <si>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</si>
  <si>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</si>
  <si>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</si>
  <si>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</si>
  <si>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</si>
  <si>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</si>
  <si>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</si>
  <si>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</si>
  <si>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</si>
  <si>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</si>
  <si>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</si>
  <si>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</si>
  <si>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</si>
  <si>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</si>
  <si>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</si>
  <si>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</si>
  <si>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</si>
  <si>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</si>
  <si>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</si>
  <si>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</si>
  <si>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</si>
  <si>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</si>
  <si>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</si>
  <si>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</si>
  <si>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</si>
  <si>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</si>
  <si>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</si>
  <si>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</si>
  <si>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</si>
  <si>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</si>
  <si>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</si>
  <si>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</si>
  <si>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</si>
  <si>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</si>
  <si>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</si>
  <si>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</si>
  <si>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</si>
  <si>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</si>
  <si>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</si>
  <si>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</si>
  <si>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</si>
  <si>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</si>
  <si>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</si>
  <si>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</si>
  <si>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</si>
  <si>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</si>
  <si>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</si>
  <si>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</si>
  <si>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</si>
  <si>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</si>
  <si>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</si>
  <si>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</si>
  <si>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</si>
  <si>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</si>
  <si>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</si>
  <si>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</si>
  <si>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</si>
  <si>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</si>
  <si>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</si>
  <si>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</si>
  <si>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</si>
  <si>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</si>
  <si>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</si>
  <si>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</si>
  <si>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</si>
  <si>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</si>
  <si>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</si>
  <si>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</si>
  <si>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</si>
  <si>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</si>
  <si>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</si>
  <si>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</si>
  <si>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</si>
  <si>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</si>
  <si>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</si>
  <si>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</si>
  <si>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</si>
  <si>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</si>
  <si>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</si>
  <si>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</si>
  <si>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</si>
  <si>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</si>
  <si>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</si>
  <si>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</si>
  <si>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</si>
  <si>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</si>
  <si>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</si>
  <si>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</si>
  <si>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</si>
  <si>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</si>
  <si>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</si>
  <si>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</si>
  <si>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</si>
  <si>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</si>
  <si>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</si>
  <si>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</si>
  <si>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</si>
  <si>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</si>
  <si>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</si>
  <si>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</si>
  <si>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</si>
  <si>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</si>
  <si>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</si>
  <si>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</si>
  <si>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</si>
  <si>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</si>
  <si>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</si>
  <si>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</si>
  <si>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</si>
  <si>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</si>
  <si>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</si>
  <si>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</si>
  <si>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</si>
  <si>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</si>
  <si>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</si>
  <si>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</si>
  <si>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</si>
  <si>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</si>
  <si>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</si>
  <si>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</si>
  <si>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</si>
  <si>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</si>
  <si>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</si>
  <si>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</si>
  <si>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</si>
  <si>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</si>
  <si>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</si>
  <si>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</si>
  <si>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</si>
  <si>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</si>
  <si>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</si>
  <si>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</si>
  <si>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</si>
  <si>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</si>
  <si>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</si>
  <si>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</si>
  <si>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</si>
  <si>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</si>
  <si>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</si>
  <si>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</si>
  <si>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</si>
  <si>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</si>
  <si>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</si>
  <si>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</si>
  <si>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</si>
  <si>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</si>
  <si>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</si>
  <si>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</si>
  <si>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</si>
  <si>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</si>
  <si>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</si>
  <si>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</si>
  <si>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</si>
  <si>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</si>
  <si>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</si>
  <si>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</si>
  <si>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</si>
  <si>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</si>
  <si>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</si>
  <si>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</si>
  <si>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</si>
  <si>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</si>
  <si>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</si>
  <si>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</si>
  <si>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</si>
  <si>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</si>
  <si>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</si>
  <si>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</si>
  <si>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</si>
  <si>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</si>
  <si>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</si>
  <si>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</si>
  <si>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</si>
  <si>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</si>
  <si>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</si>
  <si>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</si>
  <si>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</si>
  <si>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</si>
  <si>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</si>
  <si>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</si>
  <si>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</si>
  <si>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</si>
  <si>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</si>
  <si>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</si>
  <si>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</si>
  <si>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</si>
  <si>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</si>
  <si>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</si>
  <si>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</si>
  <si>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</si>
  <si>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</si>
  <si>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</si>
  <si>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</si>
  <si>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</si>
  <si>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</si>
  <si>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</si>
  <si>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</si>
  <si>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</si>
  <si>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</si>
  <si>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</si>
  <si>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</si>
  <si>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</si>
  <si>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</si>
  <si>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</si>
  <si>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</si>
  <si>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</si>
  <si>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</si>
  <si>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</si>
  <si>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</si>
  <si>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</si>
  <si>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</si>
  <si>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</si>
  <si>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</si>
  <si>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</si>
  <si>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</si>
  <si>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</si>
  <si>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</si>
  <si>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</si>
  <si>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</si>
  <si>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</si>
  <si>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</si>
  <si>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</si>
  <si>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</si>
  <si>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</si>
  <si>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</si>
  <si>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</si>
  <si>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</si>
  <si>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</si>
  <si>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</si>
  <si>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</si>
  <si>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</si>
  <si>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</si>
  <si>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</si>
  <si>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</si>
  <si>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</si>
  <si>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</si>
  <si>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</si>
  <si>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</si>
  <si>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</si>
  <si>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</si>
  <si>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</si>
  <si>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</si>
  <si>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</si>
  <si>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</si>
  <si>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</si>
  <si>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</si>
  <si>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</si>
  <si>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</si>
  <si>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</si>
  <si>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</si>
  <si>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</si>
  <si>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</si>
  <si>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</si>
  <si>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</si>
  <si>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</si>
  <si>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</si>
  <si>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</si>
  <si>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</si>
  <si>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</si>
  <si>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</si>
  <si>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</si>
  <si>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</si>
  <si>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</si>
  <si>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</si>
  <si>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</si>
  <si>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</si>
  <si>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</si>
  <si>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</si>
  <si>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</si>
  <si>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</si>
  <si>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</si>
  <si>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</si>
  <si>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</si>
  <si>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</si>
  <si>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</si>
  <si>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</si>
  <si>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</si>
  <si>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</si>
  <si>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</si>
  <si>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</si>
  <si>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</si>
  <si>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</si>
  <si>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</si>
  <si>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</si>
  <si>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</si>
  <si>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</si>
  <si>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</si>
  <si>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</si>
  <si>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</si>
  <si>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</si>
  <si>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</si>
  <si>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</si>
  <si>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</si>
  <si>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</si>
  <si>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</si>
  <si>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</si>
  <si>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</si>
  <si>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</si>
  <si>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</si>
  <si>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</si>
  <si>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</si>
  <si>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</si>
  <si>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</si>
  <si>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</si>
  <si>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</si>
  <si>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</si>
  <si>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</si>
  <si>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</si>
  <si>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</si>
  <si>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</si>
  <si>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</si>
  <si>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</si>
  <si>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</si>
  <si>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</si>
  <si>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</si>
  <si>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</si>
  <si>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</si>
  <si>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</si>
  <si>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</si>
  <si>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</si>
  <si>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</si>
  <si>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</si>
  <si>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</si>
  <si>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</si>
  <si>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</si>
  <si>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</si>
  <si>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</si>
  <si>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</si>
  <si>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</si>
  <si>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</si>
  <si>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</si>
  <si>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</si>
  <si>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</si>
  <si>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</si>
  <si>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</si>
  <si>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</si>
  <si>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</si>
  <si>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</si>
  <si>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</si>
  <si>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</si>
  <si>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</si>
  <si>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</si>
  <si>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</si>
  <si>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</si>
  <si>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</si>
  <si>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</si>
  <si>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</si>
  <si>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</si>
  <si>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</si>
  <si>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</si>
  <si>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</si>
  <si>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</si>
  <si>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</si>
  <si>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</si>
  <si>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</si>
  <si>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</si>
  <si>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</si>
  <si>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</si>
  <si>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</si>
  <si>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</si>
  <si>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</si>
  <si>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</si>
  <si>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</si>
  <si>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</si>
  <si>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</si>
  <si>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</si>
  <si>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</si>
  <si>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</si>
  <si>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</si>
  <si>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</si>
  <si>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</si>
  <si>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</si>
  <si>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</si>
  <si>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</si>
  <si>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</si>
  <si>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</si>
  <si>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</si>
  <si>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</si>
  <si>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</si>
  <si>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</si>
  <si>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</si>
  <si>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</si>
  <si>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</si>
  <si>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</si>
  <si>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</si>
  <si>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</si>
  <si>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</si>
  <si>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</si>
  <si>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</si>
  <si>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</si>
  <si>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</si>
  <si>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</si>
  <si>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</si>
  <si>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</si>
  <si>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</si>
  <si>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</si>
  <si>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</si>
  <si>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</si>
  <si>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</si>
  <si>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</si>
  <si>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</si>
  <si>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</si>
  <si>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</si>
  <si>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</si>
  <si>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</si>
  <si>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</si>
  <si>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</si>
  <si>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</si>
  <si>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</si>
  <si>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</si>
  <si>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</si>
  <si>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</si>
  <si>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</si>
  <si>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</si>
  <si>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</si>
  <si>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</si>
  <si>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</si>
  <si>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</si>
  <si>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</si>
  <si>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</si>
  <si>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</si>
  <si>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</si>
  <si>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</si>
  <si>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</si>
  <si>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</si>
  <si>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</si>
  <si>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</si>
  <si>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</si>
  <si>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</si>
  <si>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</si>
  <si>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</si>
  <si>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</si>
  <si>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</si>
  <si>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</si>
  <si>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</si>
  <si>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</si>
  <si>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</si>
  <si>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</si>
  <si>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</si>
  <si>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</si>
  <si>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</si>
  <si>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</si>
  <si>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</si>
  <si>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</si>
  <si>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</si>
  <si>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</si>
  <si>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</si>
  <si>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</si>
  <si>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</si>
  <si>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</si>
  <si>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</si>
  <si>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</si>
  <si>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</si>
  <si>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</si>
  <si>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</si>
  <si>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</si>
  <si>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</si>
  <si>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</si>
  <si>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</si>
  <si>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</si>
  <si>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</si>
  <si>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</si>
  <si>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</si>
  <si>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</si>
  <si>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</si>
  <si>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</si>
  <si>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</si>
  <si>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</si>
  <si>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</si>
  <si>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</si>
  <si>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</si>
  <si>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</si>
  <si>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</si>
  <si>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</si>
  <si>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</si>
  <si>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</si>
  <si>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</si>
  <si>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</si>
  <si>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</si>
  <si>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</si>
  <si>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</si>
  <si>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</si>
  <si>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</si>
  <si>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</si>
  <si>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</si>
  <si>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</si>
  <si>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</si>
  <si>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</si>
  <si>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</si>
  <si>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</si>
  <si>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</si>
  <si>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</si>
  <si>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</si>
  <si>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</si>
  <si>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</si>
  <si>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</si>
  <si>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</si>
  <si>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</si>
  <si>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</si>
  <si>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</si>
  <si>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</si>
  <si>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</si>
  <si>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</si>
  <si>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</si>
  <si>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</si>
  <si>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</si>
  <si>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</si>
  <si>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</si>
  <si>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</si>
  <si>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</si>
  <si>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</si>
  <si>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</si>
  <si>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</si>
  <si>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</si>
  <si>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</si>
  <si>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</si>
  <si>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</si>
  <si>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</si>
  <si>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</si>
  <si>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</si>
  <si>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</si>
  <si>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</si>
  <si>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</si>
  <si>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</si>
  <si>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</si>
  <si>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</si>
  <si>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</si>
  <si>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</si>
  <si>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</si>
  <si>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</si>
  <si>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</si>
  <si>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</si>
  <si>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</si>
  <si>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</si>
  <si>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</si>
  <si>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</si>
  <si>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</si>
  <si>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</si>
  <si>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</si>
  <si>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</si>
  <si>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</si>
  <si>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</si>
  <si>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</si>
  <si>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</si>
  <si>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</si>
  <si>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</si>
  <si>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</si>
  <si>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</si>
  <si>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</si>
  <si>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</si>
  <si>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</si>
  <si>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</si>
  <si>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</si>
  <si>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</si>
  <si>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</si>
  <si>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</si>
  <si>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</si>
  <si>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</si>
  <si>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</si>
  <si>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</si>
  <si>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</si>
  <si>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</si>
  <si>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</si>
  <si>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</si>
  <si>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</si>
  <si>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</si>
  <si>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</si>
  <si>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</si>
  <si>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</si>
  <si>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</si>
  <si>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</si>
  <si>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</si>
  <si>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</si>
  <si>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</si>
  <si>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</si>
  <si>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</si>
  <si>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</si>
  <si>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</si>
  <si>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</si>
  <si>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</si>
  <si>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</si>
  <si>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</si>
  <si>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</si>
  <si>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</si>
  <si>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</si>
  <si>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</si>
  <si>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</si>
  <si>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</si>
  <si>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</si>
  <si>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</si>
  <si>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</si>
  <si>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</si>
  <si>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</si>
  <si>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</si>
  <si>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</si>
  <si>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</si>
  <si>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</si>
  <si>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</si>
  <si>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</si>
  <si>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</si>
  <si>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</si>
  <si>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</si>
  <si>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</si>
  <si>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</si>
  <si>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</si>
  <si>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</si>
  <si>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</si>
  <si>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</si>
  <si>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</si>
  <si>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</si>
  <si>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</si>
  <si>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</si>
  <si>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</si>
  <si>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</si>
  <si>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</si>
  <si>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</si>
  <si>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</si>
  <si>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</si>
  <si>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</si>
  <si>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</si>
  <si>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</si>
  <si>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</si>
  <si>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</si>
  <si>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</si>
  <si>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</si>
  <si>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</si>
  <si>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</si>
  <si>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</si>
  <si>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</si>
  <si>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</si>
  <si>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</si>
  <si>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</si>
  <si>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</si>
  <si>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</si>
  <si>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</si>
  <si>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</si>
  <si>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</si>
  <si>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</si>
  <si>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</si>
  <si>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</si>
  <si>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</si>
  <si>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</si>
  <si>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</si>
  <si>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</si>
  <si>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</si>
  <si>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</si>
  <si>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</si>
  <si>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</si>
  <si>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</si>
  <si>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</si>
  <si>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</si>
  <si>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</si>
  <si>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</si>
  <si>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</si>
  <si>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</si>
  <si>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</si>
  <si>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</si>
  <si>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</si>
  <si>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</si>
  <si>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</si>
  <si>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</si>
  <si>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</si>
  <si>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</si>
  <si>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</si>
  <si>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</si>
  <si>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</si>
  <si>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</si>
  <si>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</si>
  <si>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</si>
  <si>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</si>
  <si>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</si>
  <si>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</si>
  <si>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</si>
  <si>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</si>
  <si>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</si>
  <si>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</si>
  <si>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</si>
  <si>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</si>
  <si>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</si>
  <si>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</si>
  <si>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</si>
  <si>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</si>
  <si>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</si>
  <si>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</si>
  <si>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</si>
  <si>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</si>
  <si>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</si>
  <si>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</si>
  <si>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</si>
  <si>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</si>
  <si>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</si>
  <si>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</si>
  <si>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</si>
  <si>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</si>
  <si>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</si>
  <si>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</si>
  <si>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</si>
  <si>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</si>
  <si>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</si>
  <si>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</si>
  <si>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</si>
  <si>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</si>
  <si>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</si>
  <si>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</si>
  <si>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</si>
  <si>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</si>
  <si>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</si>
  <si>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</si>
  <si>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</si>
  <si>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</si>
  <si>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</si>
  <si>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</si>
  <si>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</si>
  <si>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</si>
  <si>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</si>
  <si>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</si>
  <si>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</si>
  <si>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</si>
  <si>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</si>
  <si>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</si>
  <si>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</si>
  <si>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</si>
  <si>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</si>
  <si>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</si>
  <si>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</si>
  <si>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</si>
  <si>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</si>
  <si>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</si>
  <si>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</si>
  <si>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</si>
  <si>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</si>
  <si>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</si>
  <si>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</si>
  <si>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</si>
  <si>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</si>
  <si>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</si>
  <si>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</si>
  <si>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</si>
  <si>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</si>
  <si>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</si>
  <si>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</si>
  <si>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</si>
  <si>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</si>
  <si>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</si>
  <si>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</si>
  <si>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</si>
  <si>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</si>
  <si>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</si>
  <si>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</si>
  <si>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</si>
  <si>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</si>
  <si>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</si>
  <si>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</si>
  <si>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</si>
  <si>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</si>
  <si>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</si>
  <si>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</si>
  <si>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</si>
  <si>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</si>
  <si>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</si>
  <si>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</si>
  <si>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</si>
  <si>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</si>
  <si>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</si>
  <si>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</si>
  <si>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</si>
  <si>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</si>
  <si>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</si>
  <si>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</si>
  <si>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</si>
  <si>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</si>
  <si>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</si>
  <si>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</si>
  <si>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</si>
  <si>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</si>
  <si>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</si>
  <si>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</si>
  <si>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</si>
  <si>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</si>
  <si>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</si>
  <si>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</si>
  <si>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</si>
  <si>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</si>
  <si>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</si>
  <si>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</si>
  <si>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</si>
  <si>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</si>
  <si>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</si>
  <si>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</si>
  <si>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</si>
  <si>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</si>
  <si>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</si>
  <si>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</si>
  <si>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</si>
  <si>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</si>
  <si>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</si>
  <si>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</si>
  <si>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</si>
  <si>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</si>
  <si>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</si>
  <si>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</si>
  <si>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</si>
  <si>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</si>
  <si>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</si>
  <si>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</si>
  <si>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</si>
  <si>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</si>
  <si>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</si>
  <si>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</si>
  <si>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</si>
  <si>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</si>
  <si>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</si>
  <si>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</si>
  <si>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</si>
  <si>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</si>
  <si>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</si>
  <si>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</si>
  <si>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</si>
  <si>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</si>
  <si>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</si>
  <si>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</si>
  <si>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</si>
  <si>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</si>
  <si>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</si>
  <si>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</si>
  <si>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</si>
  <si>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</si>
  <si>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</si>
  <si>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</si>
  <si>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</si>
  <si>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</si>
  <si>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</si>
  <si>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</si>
  <si>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</si>
  <si>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</si>
  <si>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</si>
  <si>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</si>
  <si>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</si>
  <si>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</si>
  <si>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</si>
  <si>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</si>
  <si>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</si>
  <si>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</si>
  <si>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</si>
  <si>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</si>
  <si>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</si>
  <si>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</si>
  <si>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</si>
  <si>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</si>
  <si>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</si>
  <si>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</si>
  <si>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</si>
  <si>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</si>
  <si>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</si>
  <si>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</si>
  <si>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</si>
  <si>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</si>
  <si>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</si>
  <si>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</si>
  <si>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</si>
  <si>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</si>
  <si>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</si>
  <si>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</si>
  <si>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</si>
  <si>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</si>
  <si>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</si>
  <si>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</si>
  <si>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</si>
  <si>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</si>
  <si>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</si>
  <si>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</si>
  <si>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</si>
  <si>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</si>
  <si>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</si>
  <si>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</si>
  <si>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</si>
  <si>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</si>
  <si>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</si>
  <si>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</si>
  <si>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</si>
  <si>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</si>
  <si>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</si>
  <si>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</si>
  <si>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</si>
  <si>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</si>
  <si>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</si>
  <si>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</si>
  <si>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</si>
  <si>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</si>
  <si>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</si>
  <si>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</si>
  <si>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</si>
  <si>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</si>
  <si>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</si>
  <si>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</si>
  <si>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</si>
  <si>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</si>
  <si>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</si>
  <si>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</si>
  <si>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</si>
  <si>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</si>
  <si>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</si>
  <si>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</si>
  <si>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</si>
  <si>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</si>
  <si>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</si>
  <si>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</si>
  <si>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</si>
  <si>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</si>
  <si>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</si>
  <si>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</si>
  <si>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</si>
  <si>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</si>
  <si>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</si>
  <si>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</si>
  <si>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</si>
  <si>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</si>
  <si>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</si>
  <si>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</si>
  <si>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</si>
  <si>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</si>
  <si>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</si>
  <si>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</si>
  <si>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</si>
  <si>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</si>
  <si>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</si>
  <si>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</si>
  <si>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</si>
  <si>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</si>
  <si>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</si>
  <si>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</si>
  <si>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</si>
  <si>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</si>
  <si>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</si>
  <si>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</si>
  <si>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</si>
  <si>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</si>
  <si>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</si>
  <si>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</si>
  <si>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</si>
  <si>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</si>
  <si>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</si>
  <si>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</si>
  <si>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</si>
  <si>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</si>
  <si>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</si>
  <si>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</si>
  <si>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</si>
  <si>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</si>
  <si>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</si>
  <si>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</si>
  <si>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</si>
  <si>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</si>
  <si>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</si>
  <si>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</si>
  <si>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</si>
  <si>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</si>
  <si>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</si>
  <si>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</si>
  <si>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</si>
  <si>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</si>
  <si>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</si>
  <si>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</si>
  <si>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</si>
  <si>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</si>
  <si>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</si>
  <si>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</si>
  <si>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</si>
  <si>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</si>
  <si>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</si>
  <si>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</si>
  <si>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</si>
  <si>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</si>
  <si>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</si>
  <si>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</si>
  <si>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</si>
  <si>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</si>
  <si>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</si>
  <si>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</si>
  <si>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</si>
  <si>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</si>
  <si>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</si>
  <si>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</si>
  <si>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</si>
  <si>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</si>
  <si>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</si>
  <si>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</si>
  <si>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</si>
  <si>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</si>
  <si>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</si>
  <si>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</si>
  <si>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</si>
  <si>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</si>
  <si>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</si>
  <si>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</si>
  <si>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</si>
  <si>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</si>
  <si>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</si>
  <si>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</si>
  <si>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</si>
  <si>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</si>
  <si>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</si>
  <si>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</si>
  <si>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</si>
  <si>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</si>
  <si>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</si>
  <si>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</si>
  <si>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</si>
  <si>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</si>
  <si>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</si>
  <si>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</si>
  <si>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</si>
  <si>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</si>
  <si>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</si>
  <si>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</si>
  <si>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</si>
  <si>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</si>
  <si>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</si>
  <si>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</si>
  <si>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</si>
  <si>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</si>
  <si>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</si>
  <si>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</si>
  <si>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</si>
  <si>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</si>
  <si>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</si>
  <si>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</si>
  <si>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</si>
  <si>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</si>
  <si>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</si>
  <si>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</si>
  <si>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</si>
  <si>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</si>
  <si>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</si>
  <si>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</si>
  <si>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</si>
  <si>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</si>
  <si>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</si>
  <si>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</si>
  <si>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</si>
  <si>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</si>
  <si>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</si>
  <si>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</si>
  <si>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</si>
  <si>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</si>
  <si>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</si>
  <si>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</si>
  <si>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</si>
  <si>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</si>
  <si>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</si>
  <si>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</si>
  <si>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</si>
  <si>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</si>
  <si>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</si>
  <si>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</si>
  <si>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</si>
  <si>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</si>
  <si>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</si>
  <si>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</si>
  <si>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</si>
  <si>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</si>
  <si>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</si>
  <si>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</si>
  <si>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</si>
  <si>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</si>
  <si>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</si>
  <si>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</si>
  <si>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</si>
  <si>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</si>
  <si>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</si>
  <si>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</si>
  <si>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</si>
  <si>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</si>
  <si>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</si>
  <si>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</si>
  <si>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</si>
  <si>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</si>
  <si>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</si>
  <si>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</si>
  <si>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</si>
  <si>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</si>
  <si>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</si>
  <si>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</si>
  <si>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</si>
  <si>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</si>
  <si>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</si>
  <si>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</si>
  <si>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</si>
  <si>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</si>
  <si>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</si>
  <si>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</si>
  <si>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</si>
  <si>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</si>
  <si>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</si>
  <si>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</si>
  <si>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</si>
  <si>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</si>
  <si>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</si>
  <si>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</si>
  <si>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</si>
  <si>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</si>
  <si>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</si>
  <si>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</si>
  <si>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</si>
  <si>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</si>
  <si>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</si>
  <si>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</si>
  <si>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</si>
  <si>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</si>
  <si>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</si>
  <si>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</si>
  <si>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</si>
  <si>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</si>
  <si>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</si>
  <si>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</si>
  <si>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</si>
  <si>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</si>
  <si>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</si>
  <si>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</si>
  <si>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</si>
  <si>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</si>
  <si>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</si>
  <si>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</si>
  <si>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</si>
  <si>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</si>
  <si>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</si>
  <si>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</si>
  <si>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</si>
  <si>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</si>
  <si>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</si>
  <si>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</si>
  <si>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</si>
  <si>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</si>
  <si>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</si>
  <si>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</si>
  <si>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</si>
  <si>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</si>
  <si>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</si>
  <si>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</si>
  <si>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</si>
  <si>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</si>
  <si>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</si>
  <si>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</si>
  <si>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</si>
  <si>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</si>
  <si>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</si>
  <si>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</si>
  <si>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</si>
  <si>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</si>
  <si>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</si>
  <si>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</si>
  <si>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</si>
  <si>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</si>
  <si>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</si>
  <si>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</si>
  <si>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</si>
  <si>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</si>
  <si>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</si>
  <si>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</si>
  <si>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</si>
  <si>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</si>
  <si>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</si>
  <si>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</si>
  <si>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</si>
  <si>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</si>
  <si>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</si>
  <si>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</si>
  <si>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</si>
  <si>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</si>
  <si>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</si>
  <si>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</si>
  <si>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</si>
  <si>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</si>
  <si>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</si>
  <si>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</si>
  <si>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</si>
  <si>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</si>
  <si>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</si>
  <si>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</si>
  <si>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</si>
  <si>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</si>
  <si>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</si>
  <si>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</si>
  <si>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</si>
  <si>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</si>
  <si>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</si>
  <si>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</si>
  <si>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</si>
  <si>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</si>
  <si>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</si>
  <si>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</si>
  <si>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</si>
  <si>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</si>
  <si>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</si>
  <si>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</si>
  <si>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</si>
  <si>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</si>
  <si>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</si>
  <si>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</si>
  <si>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</si>
  <si>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</si>
  <si>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</si>
  <si>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</si>
  <si>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</si>
  <si>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</si>
  <si>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</si>
  <si>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</si>
  <si>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</si>
  <si>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</si>
  <si>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</si>
  <si>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</si>
  <si>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</si>
  <si>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</si>
  <si>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</si>
  <si>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</si>
  <si>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</si>
  <si>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</si>
  <si>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</si>
  <si>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</si>
  <si>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</si>
  <si>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</si>
  <si>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</si>
  <si>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</si>
  <si>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</si>
  <si>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</si>
  <si>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</si>
  <si>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</si>
  <si>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</si>
  <si>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</si>
  <si>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</si>
  <si>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</si>
  <si>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</si>
  <si>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</si>
  <si>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</si>
  <si>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</si>
  <si>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</si>
  <si>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</si>
  <si>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</si>
  <si>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</si>
  <si>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</si>
  <si>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</si>
  <si>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</si>
  <si>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</si>
  <si>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</si>
  <si>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</si>
  <si>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</si>
  <si>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</si>
  <si>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</si>
  <si>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</si>
  <si>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</si>
  <si>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</si>
  <si>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</si>
  <si>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</si>
  <si>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</si>
  <si>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</si>
  <si>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</si>
  <si>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</si>
  <si>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</si>
  <si>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</si>
  <si>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</si>
  <si>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</si>
  <si>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</si>
  <si>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</si>
  <si>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</si>
  <si>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</si>
  <si>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</si>
  <si>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</si>
  <si>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</si>
  <si>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</si>
  <si>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</si>
  <si>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</si>
  <si>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</si>
  <si>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</si>
  <si>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</si>
  <si>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</si>
  <si>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</si>
  <si>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</si>
  <si>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</si>
  <si>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</si>
  <si>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</si>
  <si>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</si>
  <si>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</si>
  <si>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</si>
  <si>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</si>
  <si>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</si>
  <si>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</si>
  <si>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</si>
  <si>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</si>
  <si>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</si>
  <si>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</si>
  <si>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</si>
  <si>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</si>
  <si>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</si>
  <si>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</si>
  <si>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</si>
  <si>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</si>
  <si>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</si>
  <si>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</si>
  <si>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</si>
  <si>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</si>
  <si>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</si>
  <si>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</si>
  <si>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</si>
  <si>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</si>
  <si>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</si>
  <si>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</si>
  <si>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</si>
  <si>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</si>
  <si>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</si>
  <si>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</si>
  <si>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</si>
  <si>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</si>
  <si>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</si>
  <si>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</si>
  <si>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</si>
  <si>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</si>
  <si>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</si>
  <si>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</si>
  <si>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</si>
  <si>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</si>
  <si>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</si>
  <si>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</si>
  <si>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</si>
  <si>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</si>
  <si>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</si>
  <si>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</si>
  <si>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</si>
  <si>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</si>
  <si>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</si>
  <si>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</si>
  <si>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</si>
  <si>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</si>
  <si>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</si>
  <si>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</si>
  <si>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</si>
  <si>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</si>
  <si>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</si>
  <si>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</si>
  <si>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</si>
  <si>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</si>
  <si>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</si>
  <si>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</si>
  <si>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</si>
  <si>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</si>
  <si>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</si>
  <si>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</si>
  <si>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</si>
  <si>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</si>
  <si>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</si>
  <si>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</si>
  <si>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</si>
  <si>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</si>
  <si>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</si>
  <si>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</si>
  <si>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</si>
  <si>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</si>
  <si>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</si>
  <si>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</si>
  <si>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</si>
  <si>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</si>
  <si>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</si>
  <si>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</si>
  <si>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</si>
  <si>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</si>
  <si>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</si>
  <si>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</si>
  <si>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</si>
  <si>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</si>
  <si>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</si>
  <si>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</si>
  <si>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</si>
  <si>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</si>
  <si>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</si>
  <si>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</si>
  <si>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</si>
  <si>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</si>
  <si>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</si>
  <si>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</si>
  <si>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</si>
  <si>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</si>
  <si>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</si>
  <si>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</si>
  <si>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</si>
  <si>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</si>
  <si>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</si>
  <si>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</si>
  <si>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</si>
  <si>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</si>
  <si>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</si>
  <si>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</si>
  <si>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</si>
  <si>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</si>
  <si>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</si>
  <si>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</si>
  <si>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</si>
  <si>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</si>
  <si>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</si>
  <si>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</si>
  <si>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</si>
  <si>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</si>
  <si>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</si>
  <si>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</si>
  <si>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</si>
  <si>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</si>
  <si>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</si>
  <si>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</si>
  <si>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</si>
  <si>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</si>
  <si>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</si>
  <si>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</si>
  <si>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</si>
  <si>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</si>
  <si>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</si>
  <si>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</si>
  <si>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</si>
  <si>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</si>
  <si>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</si>
  <si>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</si>
  <si>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</si>
  <si>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</si>
  <si>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</si>
  <si>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</si>
  <si>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</si>
  <si>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</si>
  <si>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</si>
  <si>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</si>
  <si>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</si>
  <si>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</si>
  <si>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</si>
  <si>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</si>
  <si>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</si>
  <si>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</si>
  <si>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</si>
  <si>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</si>
  <si>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</si>
  <si>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</si>
  <si>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</si>
  <si>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</si>
  <si>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</si>
  <si>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</si>
  <si>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</si>
  <si>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</si>
  <si>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</si>
  <si>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</si>
  <si>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</si>
  <si>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</si>
  <si>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</si>
  <si>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</si>
  <si>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</si>
  <si>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</si>
  <si>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</si>
  <si>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</si>
  <si>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</si>
  <si>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</si>
  <si>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</si>
  <si>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</si>
  <si>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</si>
  <si>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</si>
  <si>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</si>
  <si>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</si>
  <si>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</si>
  <si>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</si>
  <si>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</si>
  <si>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</si>
  <si>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</si>
  <si>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</si>
  <si>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</si>
  <si>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</si>
  <si>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</si>
  <si>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</si>
  <si>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</si>
  <si>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</si>
  <si>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</si>
  <si>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</si>
  <si>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</si>
  <si>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</si>
  <si>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</si>
  <si>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</si>
  <si>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</si>
  <si>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</si>
  <si>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</si>
  <si>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</si>
  <si>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</si>
  <si>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</si>
  <si>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</si>
  <si>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</si>
  <si>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</si>
  <si>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</si>
  <si>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</si>
  <si>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</si>
  <si>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</si>
  <si>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</si>
  <si>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</si>
  <si>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</si>
  <si>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</si>
  <si>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</si>
  <si>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</si>
  <si>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</si>
  <si>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</si>
  <si>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</si>
  <si>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</si>
  <si>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</si>
  <si>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</si>
  <si>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</si>
  <si>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</si>
  <si>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</si>
  <si>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</si>
  <si>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</si>
  <si>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</si>
  <si>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</si>
  <si>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</si>
  <si>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</si>
  <si>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</si>
  <si>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</si>
  <si>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</si>
  <si>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</si>
  <si>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</si>
  <si>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</si>
  <si>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</si>
  <si>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</si>
  <si>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</si>
  <si>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</si>
  <si>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</si>
  <si>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</si>
  <si>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</si>
  <si>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</si>
  <si>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</si>
  <si>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</si>
  <si>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</si>
  <si>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</si>
  <si>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</si>
  <si>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</si>
  <si>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</si>
  <si>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</si>
  <si>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</si>
  <si>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</si>
  <si>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</si>
  <si>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</si>
  <si>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</si>
  <si>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</si>
  <si>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</si>
  <si>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</si>
  <si>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</si>
  <si>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</si>
  <si>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</si>
  <si>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</si>
  <si>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</si>
  <si>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</si>
  <si>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</si>
  <si>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</si>
  <si>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</si>
  <si>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</si>
  <si>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</si>
  <si>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</si>
  <si>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</si>
  <si>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</si>
  <si>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</si>
  <si>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</si>
  <si>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</si>
  <si>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</si>
  <si>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</si>
  <si>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</si>
  <si>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</si>
  <si>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</si>
  <si>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</si>
  <si>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</si>
  <si>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</si>
  <si>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</si>
  <si>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</si>
  <si>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</si>
  <si>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</si>
  <si>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</si>
  <si>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</si>
  <si>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</si>
  <si>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</si>
  <si>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</si>
  <si>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</si>
  <si>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</si>
  <si>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</si>
  <si>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</si>
  <si>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</si>
  <si>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</si>
  <si>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</si>
  <si>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</si>
  <si>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</si>
  <si>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</si>
  <si>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</si>
  <si>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</si>
  <si>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</si>
  <si>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</si>
  <si>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</si>
  <si>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</si>
  <si>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</si>
  <si>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</si>
  <si>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</si>
  <si>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</si>
  <si>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</si>
  <si>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</si>
  <si>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</si>
  <si>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</si>
  <si>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</si>
  <si>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</si>
  <si>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</si>
  <si>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</si>
  <si>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</si>
  <si>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</si>
  <si>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</si>
  <si>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</si>
  <si>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</si>
  <si>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</si>
  <si>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</si>
  <si>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</si>
  <si>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</si>
  <si>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</si>
  <si>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</si>
  <si>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</si>
  <si>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</si>
  <si>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</si>
  <si>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</si>
  <si>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</si>
  <si>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</si>
  <si>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</si>
  <si>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</si>
  <si>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</si>
  <si>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</si>
  <si>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</si>
  <si>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</si>
  <si>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</si>
  <si>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</si>
  <si>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</si>
  <si>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</si>
  <si>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</si>
  <si>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</si>
  <si>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</si>
  <si>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</si>
  <si>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</si>
  <si>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</si>
  <si>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</si>
  <si>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</si>
  <si>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</si>
  <si>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</si>
  <si>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</si>
  <si>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</si>
  <si>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</si>
  <si>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</si>
  <si>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</si>
  <si>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</si>
  <si>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</si>
  <si>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</si>
  <si>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</si>
  <si>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</si>
  <si>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</si>
  <si>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</si>
  <si>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</si>
  <si>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</si>
  <si>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</si>
  <si>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</si>
  <si>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</si>
  <si>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</si>
  <si>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</si>
  <si>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</si>
  <si>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</si>
  <si>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</si>
  <si>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</si>
  <si>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</si>
  <si>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</si>
  <si>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</si>
  <si>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</si>
  <si>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</si>
  <si>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</si>
  <si>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</si>
  <si>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</si>
  <si>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</si>
  <si>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</si>
  <si>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</si>
  <si>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</si>
  <si>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</si>
  <si>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</si>
  <si>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</si>
  <si>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</si>
  <si>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</si>
  <si>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</si>
  <si>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</si>
  <si>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</si>
  <si>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</si>
  <si>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</si>
  <si>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</si>
  <si>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</si>
  <si>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</si>
  <si>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</si>
  <si>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</si>
  <si>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</si>
  <si>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</si>
  <si>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</si>
  <si>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</si>
  <si>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</si>
  <si>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</si>
  <si>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</si>
  <si>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</si>
  <si>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</si>
  <si>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</si>
  <si>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</si>
  <si>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</si>
  <si>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</si>
  <si>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</si>
  <si>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</si>
  <si>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</si>
  <si>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</si>
  <si>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</si>
  <si>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</si>
  <si>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</si>
  <si>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</si>
  <si>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</si>
  <si>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</si>
  <si>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</si>
  <si>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</si>
  <si>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</si>
  <si>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</si>
  <si>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</si>
  <si>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</si>
  <si>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</si>
  <si>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</si>
  <si>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</si>
  <si>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</si>
  <si>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</si>
  <si>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</si>
  <si>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</si>
  <si>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</si>
  <si>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</si>
  <si>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</si>
  <si>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</si>
  <si>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</si>
  <si>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</si>
  <si>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</si>
  <si>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</si>
  <si>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</si>
  <si>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</si>
  <si>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</si>
  <si>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</si>
  <si>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</si>
  <si>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</si>
  <si>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</si>
  <si>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</si>
  <si>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</si>
  <si>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</si>
  <si>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</si>
  <si>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</si>
  <si>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</si>
  <si>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</si>
  <si>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</si>
  <si>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</si>
  <si>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</si>
  <si>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</si>
  <si>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</si>
  <si>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</si>
  <si>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</si>
  <si>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</si>
  <si>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</si>
  <si>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</si>
  <si>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</si>
  <si>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</si>
  <si>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</si>
  <si>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</si>
  <si>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</si>
  <si>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</si>
  <si>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</si>
  <si>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</si>
  <si>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</si>
  <si>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</si>
  <si>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</si>
  <si>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</si>
  <si>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</si>
  <si>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</si>
  <si>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</si>
  <si>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</si>
  <si>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</si>
  <si>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</si>
  <si>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</si>
  <si>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</si>
  <si>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</si>
  <si>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</si>
  <si>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</si>
  <si>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</si>
  <si>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</si>
  <si>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</si>
  <si>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</si>
  <si>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</si>
  <si>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</si>
  <si>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</si>
  <si>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</si>
  <si>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</si>
  <si>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</si>
  <si>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</si>
  <si>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</si>
  <si>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</si>
  <si>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</si>
  <si>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</si>
  <si>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</si>
  <si>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</si>
  <si>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</si>
  <si>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</si>
  <si>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</si>
  <si>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</si>
  <si>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</si>
  <si>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</si>
  <si>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</si>
  <si>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</si>
  <si>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</si>
  <si>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</si>
  <si>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</si>
  <si>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</si>
  <si>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</si>
  <si>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</si>
  <si>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</si>
  <si>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</si>
  <si>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</si>
  <si>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</si>
  <si>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</si>
  <si>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</si>
  <si>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</si>
  <si>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</si>
  <si>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</si>
  <si>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</si>
  <si>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</si>
  <si>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</si>
  <si>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</si>
  <si>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</si>
  <si>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</si>
  <si>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</si>
  <si>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</si>
  <si>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</si>
  <si>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</si>
  <si>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</si>
  <si>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</si>
  <si>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</si>
  <si>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</si>
  <si>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</si>
  <si>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</si>
  <si>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</si>
  <si>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</si>
  <si>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</si>
  <si>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</si>
  <si>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</si>
  <si>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</si>
  <si>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</si>
  <si>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</si>
  <si>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</si>
  <si>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</si>
  <si>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</si>
  <si>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</si>
  <si>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</si>
  <si>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</si>
  <si>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</si>
  <si>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</si>
  <si>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</si>
  <si>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</si>
  <si>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</si>
  <si>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</si>
  <si>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</si>
  <si>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</si>
  <si>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</si>
  <si>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</si>
  <si>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</si>
  <si>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</si>
  <si>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</si>
  <si>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</si>
  <si>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</si>
  <si>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</si>
  <si>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</si>
  <si>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</si>
  <si>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</si>
  <si>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</si>
  <si>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</si>
  <si>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</si>
  <si>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</si>
  <si>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</si>
  <si>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</si>
  <si>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</si>
  <si>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</si>
  <si>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</si>
  <si>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</si>
  <si>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</si>
  <si>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</si>
  <si>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</si>
  <si>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</si>
  <si>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</si>
  <si>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</si>
  <si>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</si>
  <si>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</si>
  <si>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</si>
  <si>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</si>
  <si>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</si>
  <si>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</si>
  <si>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</si>
  <si>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</si>
  <si>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</si>
  <si>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</si>
  <si>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</si>
  <si>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</si>
  <si>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</si>
  <si>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</si>
  <si>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</si>
  <si>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</si>
  <si>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</si>
  <si>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</si>
  <si>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</si>
  <si>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</si>
  <si>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</si>
  <si>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</si>
  <si>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</si>
  <si>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</si>
  <si>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</si>
  <si>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</si>
  <si>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</si>
  <si>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</si>
  <si>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</si>
  <si>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</si>
  <si>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</si>
  <si>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</si>
  <si>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</si>
  <si>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</si>
  <si>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</si>
  <si>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</si>
  <si>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</si>
  <si>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</si>
  <si>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</si>
  <si>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</si>
  <si>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</si>
  <si>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</si>
  <si>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</si>
  <si>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</si>
  <si>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</si>
  <si>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</si>
  <si>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</si>
  <si>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</si>
  <si>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</si>
  <si>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</si>
  <si>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</si>
  <si>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</si>
  <si>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</si>
  <si>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</si>
  <si>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</si>
  <si>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</si>
  <si>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</si>
  <si>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</si>
  <si>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</si>
  <si>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</si>
  <si>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</si>
  <si>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</si>
  <si>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</si>
  <si>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</si>
  <si>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</si>
  <si>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</si>
  <si>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</si>
  <si>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</si>
  <si>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</si>
  <si>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</si>
  <si>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</si>
  <si>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</si>
  <si>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</si>
  <si>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</si>
  <si>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</si>
  <si>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</si>
  <si>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</si>
  <si>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</si>
  <si>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</si>
  <si>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</si>
  <si>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</si>
  <si>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</si>
  <si>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</si>
  <si>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</si>
  <si>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</si>
  <si>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</si>
  <si>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</si>
  <si>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</si>
  <si>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</si>
  <si>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</si>
  <si>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</si>
  <si>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</si>
  <si>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</si>
  <si>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</si>
  <si>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</si>
  <si>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</si>
  <si>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</si>
  <si>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</si>
  <si>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</si>
  <si>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</si>
  <si>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</si>
  <si>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</si>
  <si>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</si>
  <si>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</si>
  <si>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</si>
  <si>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</si>
  <si>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</si>
  <si>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</si>
  <si>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</si>
  <si>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</si>
  <si>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</si>
  <si>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</si>
  <si>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</si>
  <si>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</si>
  <si>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</si>
  <si>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</si>
  <si>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</si>
  <si>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</si>
  <si>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</si>
  <si>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</si>
  <si>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</si>
  <si>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</si>
  <si>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</si>
  <si>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</si>
  <si>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</si>
  <si>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</si>
  <si>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</si>
  <si>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</si>
  <si>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</si>
  <si>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</si>
  <si>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</si>
  <si>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</si>
  <si>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</si>
  <si>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</si>
  <si>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</si>
  <si>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</si>
  <si>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</si>
  <si>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</si>
  <si>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</si>
  <si>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</si>
  <si>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</si>
  <si>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</si>
  <si>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</si>
  <si>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</si>
  <si>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</si>
  <si>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</si>
  <si>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</si>
  <si>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</si>
  <si>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</si>
  <si>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</si>
  <si>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</si>
  <si>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</si>
  <si>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</si>
  <si>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</si>
  <si>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</si>
  <si>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</si>
  <si>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</si>
  <si>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</si>
  <si>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</si>
  <si>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</si>
  <si>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</si>
  <si>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</si>
  <si>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</si>
  <si>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</si>
  <si>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</si>
  <si>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</si>
  <si>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</si>
  <si>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</si>
  <si>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</si>
  <si>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</si>
  <si>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</si>
  <si>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</si>
  <si>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</si>
  <si>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</si>
  <si>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</si>
  <si>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</si>
  <si>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</si>
  <si>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</si>
  <si>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</si>
  <si>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</si>
  <si>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</si>
  <si>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</si>
  <si>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</si>
  <si>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</si>
  <si>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</si>
  <si>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</si>
  <si>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</si>
  <si>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</si>
  <si>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</si>
  <si>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</si>
  <si>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</si>
  <si>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</si>
  <si>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</si>
  <si>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</si>
  <si>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</si>
  <si>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</si>
  <si>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</si>
  <si>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</si>
  <si>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</si>
  <si>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</si>
  <si>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</si>
  <si>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</si>
  <si>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</si>
  <si>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</si>
  <si>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</si>
  <si>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</si>
  <si>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</si>
  <si>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</si>
  <si>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</si>
  <si>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</si>
  <si>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</si>
  <si>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</si>
  <si>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</si>
  <si>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</si>
  <si>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</si>
  <si>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</si>
  <si>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</si>
  <si>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</si>
  <si>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</si>
  <si>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</si>
  <si>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</si>
  <si>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</si>
  <si>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</si>
  <si>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</si>
  <si>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</si>
  <si>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</si>
  <si>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</si>
  <si>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</si>
  <si>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</si>
  <si>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</si>
  <si>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</si>
  <si>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</si>
  <si>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</si>
  <si>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</si>
  <si>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</si>
  <si>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</si>
  <si>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</si>
  <si>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</si>
  <si>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</si>
  <si>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</si>
  <si>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</si>
  <si>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</si>
  <si>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</si>
  <si>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</si>
  <si>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</si>
  <si>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</si>
  <si>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</si>
  <si>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</si>
  <si>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</si>
  <si>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</si>
  <si>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</si>
  <si>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</si>
  <si>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</si>
  <si>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</si>
  <si>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</si>
  <si>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</si>
  <si>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</si>
  <si>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</si>
  <si>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</si>
  <si>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</si>
  <si>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</si>
  <si>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</si>
  <si>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</si>
  <si>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</si>
  <si>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</si>
  <si>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</si>
  <si>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</si>
  <si>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</si>
  <si>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</si>
  <si>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</si>
  <si>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</si>
  <si>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</si>
  <si>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</si>
  <si>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</si>
  <si>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</si>
  <si>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</si>
  <si>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</si>
  <si>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</si>
  <si>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</si>
  <si>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</si>
  <si>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</si>
  <si>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</si>
  <si>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</si>
  <si>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</si>
  <si>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</si>
  <si>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</si>
  <si>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</si>
  <si>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</si>
  <si>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</si>
  <si>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</si>
  <si>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</si>
  <si>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</si>
  <si>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</si>
  <si>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</si>
  <si>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</si>
  <si>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</si>
  <si>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</si>
  <si>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</si>
  <si>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</si>
  <si>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</si>
  <si>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</si>
  <si>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</si>
  <si>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</si>
  <si>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</si>
  <si>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</si>
  <si>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</si>
  <si>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</si>
  <si>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</si>
  <si>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</si>
  <si>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</si>
  <si>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</si>
  <si>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</si>
  <si>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</si>
  <si>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</si>
  <si>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</si>
  <si>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</si>
  <si>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</si>
  <si>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</si>
  <si>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</si>
  <si>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</si>
  <si>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</si>
  <si>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</si>
  <si>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</si>
  <si>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</si>
  <si>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</si>
  <si>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</si>
  <si>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</si>
  <si>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</si>
  <si>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</si>
  <si>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</si>
  <si>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</si>
  <si>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</si>
  <si>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</si>
  <si>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</si>
  <si>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</si>
  <si>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</si>
  <si>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</si>
  <si>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</si>
  <si>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</si>
  <si>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</si>
  <si>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</si>
  <si>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</si>
  <si>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</si>
  <si>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</si>
  <si>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</si>
  <si>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</si>
  <si>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</si>
  <si>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</si>
  <si>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</si>
  <si>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</si>
  <si>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</si>
  <si>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</si>
  <si>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</si>
  <si>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</si>
  <si>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</si>
  <si>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</si>
  <si>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</si>
  <si>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</si>
  <si>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</si>
  <si>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</si>
  <si>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</si>
  <si>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</si>
  <si>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</si>
  <si>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</si>
  <si>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</si>
  <si>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</si>
  <si>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</si>
  <si>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</si>
  <si>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</si>
  <si>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</si>
  <si>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</si>
  <si>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</si>
  <si>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</si>
  <si>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</si>
  <si>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</si>
  <si>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</si>
  <si>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</si>
  <si>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</si>
  <si>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</si>
  <si>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</si>
  <si>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</si>
  <si>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</si>
  <si>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</si>
  <si>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</si>
  <si>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</si>
  <si>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</si>
  <si>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</si>
  <si>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</si>
  <si>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</si>
  <si>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</si>
  <si>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</si>
  <si>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</si>
  <si>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</si>
  <si>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</si>
  <si>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</si>
  <si>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</si>
  <si>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</si>
  <si>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</si>
  <si>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</si>
  <si>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</si>
  <si>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</si>
  <si>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</si>
  <si>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</si>
  <si>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</si>
  <si>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</si>
  <si>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</si>
  <si>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</si>
  <si>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</si>
  <si>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</si>
  <si>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</si>
  <si>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</si>
  <si>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</si>
  <si>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</si>
  <si>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</si>
  <si>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</si>
  <si>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</si>
  <si>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</si>
  <si>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</si>
  <si>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</si>
  <si>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</si>
  <si>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</si>
  <si>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</si>
  <si>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</si>
  <si>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</si>
  <si>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</si>
  <si>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</si>
  <si>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</si>
  <si>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</si>
  <si>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</si>
  <si>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</si>
  <si>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</si>
  <si>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</si>
  <si>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</si>
  <si>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</si>
  <si>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</si>
  <si>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</si>
  <si>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</si>
  <si>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</si>
  <si>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</si>
  <si>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</si>
  <si>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</si>
  <si>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</si>
  <si>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</si>
  <si>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</si>
  <si>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</si>
  <si>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</si>
  <si>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</si>
  <si>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</si>
  <si>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</si>
  <si>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</si>
  <si>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</si>
  <si>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</si>
  <si>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</si>
  <si>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</si>
  <si>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</si>
  <si>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</si>
  <si>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</si>
  <si>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</si>
  <si>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</si>
  <si>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</si>
  <si>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</si>
  <si>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</si>
  <si>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</si>
  <si>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</si>
  <si>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</si>
  <si>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</si>
  <si>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</si>
  <si>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</si>
  <si>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</si>
  <si>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</si>
  <si>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</si>
  <si>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</si>
  <si>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</si>
  <si>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</si>
  <si>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</si>
  <si>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</si>
  <si>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</si>
  <si>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</si>
  <si>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</si>
  <si>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</si>
  <si>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</si>
  <si>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</si>
  <si>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</si>
  <si>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</si>
  <si>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</si>
  <si>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</si>
  <si>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</si>
  <si>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</si>
  <si>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</si>
  <si>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</si>
  <si>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</si>
  <si>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</si>
  <si>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</si>
  <si>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</si>
  <si>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</si>
  <si>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</si>
  <si>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</si>
  <si>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</si>
  <si>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</si>
  <si>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</si>
  <si>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</si>
  <si>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</si>
  <si>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</si>
  <si>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</si>
  <si>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</si>
  <si>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</si>
  <si>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</si>
  <si>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</si>
  <si>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</si>
  <si>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</si>
  <si>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</si>
  <si>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</si>
  <si>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</si>
  <si>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</si>
  <si>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</si>
  <si>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</si>
  <si>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</si>
  <si>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</si>
  <si>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</si>
  <si>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</si>
  <si>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</si>
  <si>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</si>
  <si>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</si>
  <si>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</si>
  <si>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</si>
  <si>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</si>
  <si>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</si>
  <si>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</si>
  <si>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</si>
  <si>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</si>
  <si>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</si>
  <si>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</si>
  <si>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</si>
  <si>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</si>
  <si>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</si>
  <si>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</si>
  <si>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</si>
  <si>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</si>
  <si>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</si>
  <si>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</si>
  <si>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</si>
  <si>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</si>
  <si>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</si>
  <si>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</si>
  <si>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</si>
  <si>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</si>
  <si>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</si>
  <si>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</si>
  <si>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</si>
  <si>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</si>
  <si>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</si>
  <si>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</si>
  <si>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</si>
  <si>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</si>
  <si>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</si>
  <si>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</si>
  <si>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</si>
  <si>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</si>
  <si>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</si>
  <si>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</si>
  <si>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</si>
  <si>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</si>
  <si>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</si>
  <si>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</si>
  <si>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</si>
  <si>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</si>
  <si>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</si>
  <si>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</si>
  <si>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</si>
  <si>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</si>
  <si>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</si>
  <si>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</si>
  <si>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</si>
  <si>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</si>
  <si>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</si>
  <si>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</si>
  <si>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</si>
  <si>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</si>
  <si>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</si>
  <si>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</si>
  <si>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</si>
  <si>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</si>
  <si>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</si>
  <si>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</si>
  <si>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</si>
  <si>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</si>
  <si>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</si>
  <si>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</si>
  <si>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</si>
  <si>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</si>
  <si>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</si>
  <si>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</si>
  <si>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</si>
  <si>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</si>
  <si>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</si>
  <si>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</si>
  <si>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</si>
  <si>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</si>
  <si>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</si>
  <si>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</si>
  <si>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</si>
  <si>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</si>
  <si>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</si>
  <si>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</si>
  <si>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</si>
  <si>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</si>
  <si>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</si>
  <si>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</si>
  <si>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</si>
  <si>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</si>
  <si>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</si>
  <si>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</si>
  <si>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</si>
  <si>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</si>
  <si>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</si>
  <si>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</si>
  <si>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</si>
  <si>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</si>
  <si>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</si>
  <si>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</si>
  <si>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</si>
  <si>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</si>
  <si>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</si>
  <si>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</si>
  <si>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</si>
  <si>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</si>
  <si>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</si>
  <si>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</si>
  <si>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</si>
  <si>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</si>
  <si>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</si>
  <si>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</si>
  <si>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</si>
  <si>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</si>
  <si>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</si>
  <si>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</si>
  <si>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</si>
  <si>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</si>
  <si>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</si>
  <si>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</si>
  <si>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</si>
  <si>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</si>
  <si>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</si>
  <si>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</si>
  <si>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</si>
  <si>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</si>
  <si>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</si>
  <si>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</si>
  <si>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</si>
  <si>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</si>
  <si>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</si>
  <si>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</si>
  <si>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</si>
  <si>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</si>
  <si>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</si>
  <si>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</si>
  <si>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</si>
  <si>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</si>
  <si>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</si>
  <si>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</si>
  <si>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</si>
  <si>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</si>
  <si>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</si>
  <si>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</si>
  <si>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</si>
  <si>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</si>
  <si>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</si>
  <si>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</si>
  <si>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</si>
  <si>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</si>
  <si>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</si>
  <si>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</si>
  <si>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</si>
  <si>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</si>
  <si>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</si>
  <si>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</si>
  <si>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</si>
  <si>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</si>
  <si>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</si>
  <si>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</si>
  <si>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</si>
  <si>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</si>
  <si>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</si>
  <si>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</si>
  <si>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</si>
  <si>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</si>
  <si>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</si>
  <si>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</si>
  <si>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</si>
  <si>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</si>
  <si>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</si>
  <si>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</si>
  <si>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</si>
  <si>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</si>
  <si>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</si>
  <si>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</si>
  <si>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</si>
  <si>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</si>
  <si>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</si>
  <si>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</si>
  <si>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</si>
  <si>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</si>
  <si>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</si>
  <si>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</si>
  <si>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</si>
  <si>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</si>
  <si>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</si>
  <si>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</si>
  <si>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</si>
  <si>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</si>
  <si>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</si>
  <si>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</si>
  <si>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</si>
  <si>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</si>
  <si>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</si>
  <si>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</si>
  <si>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</si>
  <si>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</si>
  <si>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</si>
  <si>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</si>
  <si>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</si>
  <si>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</si>
  <si>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</si>
  <si>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</si>
  <si>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</si>
  <si>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</si>
  <si>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</si>
  <si>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</si>
  <si>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</si>
  <si>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</si>
  <si>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</t>
  </si>
  <si>
    <t>Median</t>
  </si>
  <si>
    <t>Mode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</si>
  <si>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</si>
  <si>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</si>
  <si>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</si>
  <si>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</si>
  <si>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</si>
  <si>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</si>
  <si>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</si>
  <si>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</si>
  <si>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</si>
  <si>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</si>
  <si>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</si>
  <si>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</si>
  <si>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</si>
  <si>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</si>
  <si>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Years2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</si>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</sst>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styles" Target="styles.xml"/><Relationship Id="rId3" Type="http://schemas.openxmlformats.org/officeDocument/2006/relationships/chartsheet" Target="chartsheets/sheet1.xml"/><Relationship Id="rId21" Type="http://schemas.openxmlformats.org/officeDocument/2006/relationships/worksheet" Target="worksheets/sheet18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24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worksheet" Target="worksheets/sheet13.xml"/><Relationship Id="rId23" Type="http://schemas.openxmlformats.org/officeDocument/2006/relationships/pivotCacheDefinition" Target="pivotCache/pivotCacheDefinition1.xml"/><Relationship Id="rId28" Type="http://schemas.openxmlformats.org/officeDocument/2006/relationships/calcChain" Target="calcChain.xml"/><Relationship Id="rId10" Type="http://schemas.openxmlformats.org/officeDocument/2006/relationships/worksheet" Target="worksheets/sheet8.xml"/><Relationship Id="rId19" Type="http://schemas.openxmlformats.org/officeDocument/2006/relationships/chartsheet" Target="chartsheets/sheet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19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9-44F4-B70F-EE739C9956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89-44F4-B70F-EE739C9956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89-44F4-B70F-EE739C995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72607"/>
        <c:axId val="424873023"/>
      </c:lineChart>
      <c:catAx>
        <c:axId val="424872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73023"/>
        <c:crosses val="autoZero"/>
        <c:auto val="1"/>
        <c:lblAlgn val="ctr"/>
        <c:lblOffset val="100"/>
        <c:noMultiLvlLbl val="0"/>
      </c:catAx>
      <c:valAx>
        <c:axId val="42487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7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8-4F13-A302-B6D721C412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8-4F13-A302-B6D721C412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8-4F13-A302-B6D721C41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625279"/>
        <c:axId val="986625695"/>
      </c:lineChart>
      <c:catAx>
        <c:axId val="986625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625695"/>
        <c:crosses val="autoZero"/>
        <c:auto val="1"/>
        <c:lblAlgn val="ctr"/>
        <c:lblOffset val="100"/>
        <c:noMultiLvlLbl val="0"/>
      </c:catAx>
      <c:valAx>
        <c:axId val="98662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62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Plays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0.33913043478260868</c:v>
                </c:pt>
                <c:pt idx="4">
                  <c:v>0.26666666666666666</c:v>
                </c:pt>
                <c:pt idx="5">
                  <c:v>0.63636363636363635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E-4E09-8FB4-1B80E2E0AA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0.66086956521739126</c:v>
                </c:pt>
                <c:pt idx="4">
                  <c:v>0.73333333333333328</c:v>
                </c:pt>
                <c:pt idx="5">
                  <c:v>0.36363636363636365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E-4E09-8FB4-1B80E2E0AA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E-4E09-8FB4-1B80E2E0A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925103"/>
        <c:axId val="1035195871"/>
      </c:lineChart>
      <c:catAx>
        <c:axId val="1192925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95871"/>
        <c:crosses val="autoZero"/>
        <c:auto val="1"/>
        <c:lblAlgn val="ctr"/>
        <c:lblOffset val="100"/>
        <c:noMultiLvlLbl val="0"/>
      </c:catAx>
      <c:valAx>
        <c:axId val="103519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92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layout>
        <c:manualLayout>
          <c:xMode val="edge"/>
          <c:yMode val="edge"/>
          <c:x val="0.31481276652662971"/>
          <c:y val="9.1623760985524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2"/>
          </a:solidFill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622071086246991"/>
          <c:y val="0.20200148839796034"/>
          <c:w val="0.71454510594340737"/>
          <c:h val="0.5368650802168332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37A-43F4-AA08-8F1C7674582C}"/>
              </c:ext>
            </c:extLst>
          </c:dPt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7A-43F4-AA08-8F1C7674582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7A-43F4-AA08-8F1C7674582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7A-43F4-AA08-8F1C76745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044688"/>
        <c:axId val="1280046352"/>
      </c:lineChart>
      <c:catAx>
        <c:axId val="128004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46352"/>
        <c:crosses val="autoZero"/>
        <c:auto val="1"/>
        <c:lblAlgn val="ctr"/>
        <c:lblOffset val="100"/>
        <c:noMultiLvlLbl val="0"/>
      </c:catAx>
      <c:valAx>
        <c:axId val="12800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 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4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</a:p>
        </c:rich>
      </c:tx>
      <c:layout>
        <c:manualLayout>
          <c:xMode val="edge"/>
          <c:yMode val="edge"/>
          <c:x val="0.37456530605172883"/>
          <c:y val="4.4876648302410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5-4D7C-9A16-ACE5DC1B0D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5-4D7C-9A16-ACE5DC1B0D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5-4D7C-9A16-ACE5DC1B0D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5-4D7C-9A16-ACE5DC1B0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3154352"/>
        <c:axId val="753153936"/>
      </c:barChart>
      <c:catAx>
        <c:axId val="75315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53936"/>
        <c:crosses val="autoZero"/>
        <c:auto val="1"/>
        <c:lblAlgn val="ctr"/>
        <c:lblOffset val="100"/>
        <c:noMultiLvlLbl val="0"/>
      </c:catAx>
      <c:valAx>
        <c:axId val="753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5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6-4E7F-B107-9ED8614097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6-4E7F-B107-9ED8614097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6-4E7F-B107-9ED861409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5062240"/>
        <c:axId val="1195063904"/>
      </c:barChart>
      <c:catAx>
        <c:axId val="119506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63904"/>
        <c:crosses val="autoZero"/>
        <c:auto val="1"/>
        <c:lblAlgn val="ctr"/>
        <c:lblOffset val="100"/>
        <c:noMultiLvlLbl val="0"/>
      </c:catAx>
      <c:valAx>
        <c:axId val="11950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6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44EDFE3-BAD9-411A-A052-00B2D78F62B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F1634D-B2C1-4812-B37F-A7DAC6ABD64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923B84-BFB5-4872-A424-F5EEB238224E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29815-B557-4790-BEF7-6E91C1132DED}">
  <sheetPr/>
  <sheetViews>
    <sheetView zoomScale="4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C8F965-93EC-4C0A-B9DB-13FAB6A0EA41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2</xdr:row>
      <xdr:rowOff>44450</xdr:rowOff>
    </xdr:from>
    <xdr:to>
      <xdr:col>16</xdr:col>
      <xdr:colOff>520700</xdr:colOff>
      <xdr:row>24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05026-5B80-4994-8528-95A9D759D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15D25-2257-48B9-8C86-A351D6457B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485774</xdr:colOff>
      <xdr:row>1</xdr:row>
      <xdr:rowOff>168274</xdr:rowOff>
    </xdr:from>
    <xdr:to>
      <xdr:col>22</xdr:col>
      <xdr:colOff>107950</xdr:colOff>
      <xdr:row>27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819BC-E434-4192-887F-F122EDE98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098049" cy="73257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4419B4-4CD9-4C4B-9B77-D2063110C6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DBA1B1-EB12-42D6-94C2-901915D4C7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098049" cy="73257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0319" cy="62824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9C47C-A4AC-4F8B-9B66-5032EBA6FE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601433</xdr:colOff>
      <xdr:row>1</xdr:row>
      <xdr:rowOff>179614</xdr:rowOff>
    </xdr:from>
    <xdr:to>
      <xdr:col>17</xdr:col>
      <xdr:colOff>342899</xdr:colOff>
      <xdr:row>21</xdr:row>
      <xdr:rowOff>32658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37CD8-4985-408C-91A1-891438EA3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582387</xdr:colOff>
      <xdr:row>3</xdr:row>
      <xdr:rowOff>5443</xdr:rowOff>
    </xdr:from>
    <xdr:to>
      <xdr:col>16</xdr:col>
      <xdr:colOff>288472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09B2D-FAB7-4BB4-B61F-361705EA7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" refreshedDate="44550.559298032407" createdVersion="7" refreshedVersion="7" minRefreshableVersion="3" recordCount="4114" xr:uid="{D46A5314-C1A6-400E-BE58-35C03D47C3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" refreshedDate="44570.408280439813" createdVersion="7" refreshedVersion="7" minRefreshableVersion="3" recordCount="4114" xr:uid="{BD74FE0C-97C1-48EB-8B7E-2199AED5CCF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88A2E-44B8-4950-B9DE-7C89A26D2096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885EE-F447-4BDF-9403-6A773566F6C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DAA89-63B7-4240-AE1C-F1D8FE459535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560EC-AC47-402C-BF33-E726B155551D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46" zoomScaleNormal="46" workbookViewId="0">
      <pane xSplit="2" ySplit="1" topLeftCell="C4093" activePane="bottomRight" state="frozen"/>
      <selection pane="topRight" activeCell="C1" sqref="C1"/>
      <selection pane="bottomLeft" activeCell="A2" sqref="A2"/>
      <selection pane="bottomRight" sqref="A1:U4115"/>
    </sheetView>
  </sheetViews>
  <sheetFormatPr defaultColWidth="8.81640625" defaultRowHeight="14.5" x14ac:dyDescent="0.35"/>
  <cols>
    <col min="2" max="2" width="38.453125" style="9" customWidth="1"/>
    <col min="3" max="3" width="40.26953125" style="3" customWidth="1"/>
    <col min="4" max="4" width="16.1796875" style="5" bestFit="1" customWidth="1"/>
    <col min="5" max="5" width="12.6328125" style="7" bestFit="1" customWidth="1"/>
    <col min="6" max="6" width="10.6328125" bestFit="1" customWidth="1"/>
    <col min="7" max="7" width="7.26953125" bestFit="1" customWidth="1"/>
    <col min="8" max="8" width="8.08984375" bestFit="1" customWidth="1"/>
    <col min="9" max="9" width="11.08984375" style="11" bestFit="1" customWidth="1"/>
    <col min="10" max="10" width="11.1796875" bestFit="1" customWidth="1"/>
    <col min="11" max="11" width="9.26953125" bestFit="1" customWidth="1"/>
    <col min="12" max="12" width="13" bestFit="1" customWidth="1"/>
    <col min="13" max="13" width="8.26953125" bestFit="1" customWidth="1"/>
    <col min="14" max="14" width="28.81640625" bestFit="1" customWidth="1"/>
    <col min="15" max="15" width="17" style="11" bestFit="1" customWidth="1"/>
    <col min="16" max="16" width="16.1796875" style="11" bestFit="1" customWidth="1"/>
    <col min="17" max="17" width="14.453125" bestFit="1" customWidth="1"/>
    <col min="18" max="18" width="17.7265625" customWidth="1"/>
    <col min="19" max="19" width="22" bestFit="1" customWidth="1"/>
    <col min="20" max="20" width="20.45312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1">
        <f t="shared" ref="P2:P65" si="1">IFERROR(ROUND(E2/L2,2),0)</f>
        <v>63.92</v>
      </c>
      <c r="Q2" s="13" t="s">
        <v>8308</v>
      </c>
      <c r="R2" t="s">
        <v>8309</v>
      </c>
      <c r="S2" s="16">
        <f>(((J2/60)/60)/24+DATE(1970,1,1))</f>
        <v>42177.007071759261</v>
      </c>
      <c r="T2" s="16">
        <f t="shared" ref="T2:T65" si="2">(((I2/60)/60)/24+DATE(1970,1,1))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1">
        <f t="shared" si="1"/>
        <v>185.48</v>
      </c>
      <c r="Q3" s="13" t="s">
        <v>8308</v>
      </c>
      <c r="R3" t="s">
        <v>8309</v>
      </c>
      <c r="S3" s="16">
        <f t="shared" ref="S3:S65" si="3">(((J3/60)/60)/24+DATE(1970,1,1))</f>
        <v>42766.600497685184</v>
      </c>
      <c r="T3" s="16">
        <f t="shared" si="2"/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6">
        <f t="shared" si="3"/>
        <v>42405.702349537038</v>
      </c>
      <c r="T4" s="16">
        <f t="shared" si="2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6">
        <f t="shared" si="3"/>
        <v>41828.515127314815</v>
      </c>
      <c r="T5" s="16">
        <f t="shared" si="2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6">
        <f t="shared" si="3"/>
        <v>42327.834247685183</v>
      </c>
      <c r="T6" s="16">
        <f t="shared" si="2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6">
        <f t="shared" si="3"/>
        <v>42563.932951388888</v>
      </c>
      <c r="T7" s="16">
        <f t="shared" si="2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6">
        <f t="shared" si="3"/>
        <v>41794.072337962964</v>
      </c>
      <c r="T8" s="16">
        <f t="shared" si="2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6">
        <f t="shared" si="3"/>
        <v>42516.047071759262</v>
      </c>
      <c r="T9" s="16">
        <f t="shared" si="2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6">
        <f t="shared" si="3"/>
        <v>42468.94458333333</v>
      </c>
      <c r="T10" s="16">
        <f t="shared" si="2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6">
        <f t="shared" si="3"/>
        <v>42447.103518518517</v>
      </c>
      <c r="T11" s="16">
        <f t="shared" si="2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6">
        <f t="shared" si="3"/>
        <v>41780.068043981482</v>
      </c>
      <c r="T12" s="16">
        <f t="shared" si="2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6">
        <f t="shared" si="3"/>
        <v>42572.778495370367</v>
      </c>
      <c r="T13" s="16">
        <f t="shared" si="2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6">
        <f t="shared" si="3"/>
        <v>41791.713252314818</v>
      </c>
      <c r="T14" s="16">
        <f t="shared" si="2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6">
        <f t="shared" si="3"/>
        <v>42508.677187499998</v>
      </c>
      <c r="T15" s="16">
        <f t="shared" si="2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6">
        <f t="shared" si="3"/>
        <v>41808.02648148148</v>
      </c>
      <c r="T16" s="16">
        <f t="shared" si="2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6">
        <f t="shared" si="3"/>
        <v>42256.391875000001</v>
      </c>
      <c r="T17" s="16">
        <f t="shared" si="2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6">
        <f t="shared" si="3"/>
        <v>41760.796423611115</v>
      </c>
      <c r="T18" s="16">
        <f t="shared" si="2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6">
        <f t="shared" si="3"/>
        <v>41917.731736111113</v>
      </c>
      <c r="T19" s="16">
        <f t="shared" si="2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6">
        <f t="shared" si="3"/>
        <v>41869.542314814818</v>
      </c>
      <c r="T20" s="16">
        <f t="shared" si="2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6">
        <f t="shared" si="3"/>
        <v>42175.816365740742</v>
      </c>
      <c r="T21" s="16">
        <f t="shared" si="2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6">
        <f t="shared" si="3"/>
        <v>42200.758240740746</v>
      </c>
      <c r="T22" s="16">
        <f t="shared" si="2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6">
        <f t="shared" si="3"/>
        <v>41878.627187500002</v>
      </c>
      <c r="T23" s="16">
        <f t="shared" si="2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6">
        <f t="shared" si="3"/>
        <v>41989.91134259259</v>
      </c>
      <c r="T24" s="16">
        <f t="shared" si="2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6">
        <f t="shared" si="3"/>
        <v>42097.778946759259</v>
      </c>
      <c r="T25" s="16">
        <f t="shared" si="2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6">
        <f t="shared" si="3"/>
        <v>42229.820173611108</v>
      </c>
      <c r="T26" s="16">
        <f t="shared" si="2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6">
        <f t="shared" si="3"/>
        <v>42318.025011574078</v>
      </c>
      <c r="T27" s="16">
        <f t="shared" si="2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6">
        <f t="shared" si="3"/>
        <v>41828.515555555554</v>
      </c>
      <c r="T28" s="16">
        <f t="shared" si="2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6">
        <f t="shared" si="3"/>
        <v>41929.164733796293</v>
      </c>
      <c r="T29" s="16">
        <f t="shared" si="2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6">
        <f t="shared" si="3"/>
        <v>42324.96393518518</v>
      </c>
      <c r="T30" s="16">
        <f t="shared" si="2"/>
        <v>42354.96393518518</v>
      </c>
      <c r="U30">
        <f t="shared" si="4"/>
        <v>2015</v>
      </c>
    </row>
    <row r="31" spans="1:21" ht="58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6">
        <f t="shared" si="3"/>
        <v>41812.67324074074</v>
      </c>
      <c r="T31" s="16">
        <f t="shared" si="2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6">
        <f t="shared" si="3"/>
        <v>41842.292997685188</v>
      </c>
      <c r="T32" s="16">
        <f t="shared" si="2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6">
        <f t="shared" si="3"/>
        <v>42376.79206018518</v>
      </c>
      <c r="T33" s="16">
        <f t="shared" si="2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6">
        <f t="shared" si="3"/>
        <v>42461.627511574072</v>
      </c>
      <c r="T34" s="16">
        <f t="shared" si="2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6">
        <f t="shared" si="3"/>
        <v>42286.660891203705</v>
      </c>
      <c r="T35" s="16">
        <f t="shared" si="2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6">
        <f t="shared" si="3"/>
        <v>41841.321770833332</v>
      </c>
      <c r="T36" s="16">
        <f t="shared" si="2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6">
        <f t="shared" si="3"/>
        <v>42098.291828703703</v>
      </c>
      <c r="T37" s="16">
        <f t="shared" si="2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6">
        <f t="shared" si="3"/>
        <v>42068.307002314818</v>
      </c>
      <c r="T38" s="16">
        <f t="shared" si="2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6">
        <f t="shared" si="3"/>
        <v>42032.693043981482</v>
      </c>
      <c r="T39" s="16">
        <f t="shared" si="2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6">
        <f t="shared" si="3"/>
        <v>41375.057222222218</v>
      </c>
      <c r="T40" s="16">
        <f t="shared" si="2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6">
        <f t="shared" si="3"/>
        <v>41754.047083333331</v>
      </c>
      <c r="T41" s="16">
        <f t="shared" si="2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6">
        <f t="shared" si="3"/>
        <v>41789.21398148148</v>
      </c>
      <c r="T42" s="16">
        <f t="shared" si="2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6">
        <f t="shared" si="3"/>
        <v>41887.568912037037</v>
      </c>
      <c r="T43" s="16">
        <f t="shared" si="2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6">
        <f t="shared" si="3"/>
        <v>41971.639189814814</v>
      </c>
      <c r="T44" s="16">
        <f t="shared" si="2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6">
        <f t="shared" si="3"/>
        <v>41802.790347222224</v>
      </c>
      <c r="T45" s="16">
        <f t="shared" si="2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6">
        <f t="shared" si="3"/>
        <v>41874.098807870374</v>
      </c>
      <c r="T46" s="16">
        <f t="shared" si="2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6">
        <f t="shared" si="3"/>
        <v>42457.623923611114</v>
      </c>
      <c r="T47" s="16">
        <f t="shared" si="2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6">
        <f t="shared" si="3"/>
        <v>42323.964976851858</v>
      </c>
      <c r="T48" s="16">
        <f t="shared" si="2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6">
        <f t="shared" si="3"/>
        <v>41932.819525462961</v>
      </c>
      <c r="T49" s="16">
        <f t="shared" si="2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6">
        <f t="shared" si="3"/>
        <v>42033.516898148147</v>
      </c>
      <c r="T50" s="16">
        <f t="shared" si="2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6">
        <f t="shared" si="3"/>
        <v>42271.176446759258</v>
      </c>
      <c r="T51" s="16">
        <f t="shared" si="2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6">
        <f t="shared" si="3"/>
        <v>41995.752986111111</v>
      </c>
      <c r="T52" s="16">
        <f t="shared" si="2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6">
        <f t="shared" si="3"/>
        <v>42196.928668981483</v>
      </c>
      <c r="T53" s="16">
        <f t="shared" si="2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6">
        <f t="shared" si="3"/>
        <v>41807.701921296299</v>
      </c>
      <c r="T54" s="16">
        <f t="shared" si="2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6">
        <f t="shared" si="3"/>
        <v>41719.549131944441</v>
      </c>
      <c r="T55" s="16">
        <f t="shared" si="2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6">
        <f t="shared" si="3"/>
        <v>42333.713206018518</v>
      </c>
      <c r="T56" s="16">
        <f t="shared" si="2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6">
        <f t="shared" si="3"/>
        <v>42496.968935185185</v>
      </c>
      <c r="T57" s="16">
        <f t="shared" si="2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6">
        <f t="shared" si="3"/>
        <v>42149.548888888887</v>
      </c>
      <c r="T58" s="16">
        <f t="shared" si="2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6">
        <f t="shared" si="3"/>
        <v>42089.83289351852</v>
      </c>
      <c r="T59" s="16">
        <f t="shared" si="2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6">
        <f t="shared" si="3"/>
        <v>41932.745046296295</v>
      </c>
      <c r="T60" s="16">
        <f t="shared" si="2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6">
        <f t="shared" si="3"/>
        <v>42230.23583333334</v>
      </c>
      <c r="T61" s="16">
        <f t="shared" si="2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6">
        <f t="shared" si="3"/>
        <v>41701.901817129627</v>
      </c>
      <c r="T62" s="16">
        <f t="shared" si="2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6">
        <f t="shared" si="3"/>
        <v>41409.814317129632</v>
      </c>
      <c r="T63" s="16">
        <f t="shared" si="2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6">
        <f t="shared" si="3"/>
        <v>41311.799513888887</v>
      </c>
      <c r="T64" s="16">
        <f t="shared" si="2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6">
        <f t="shared" si="3"/>
        <v>41612.912187499998</v>
      </c>
      <c r="T65" s="16">
        <f t="shared" si="2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1">
        <f t="shared" ref="P66:P129" si="6">IFERROR(ROUND(E66/L66,2),0)</f>
        <v>86.67</v>
      </c>
      <c r="Q66" s="13" t="s">
        <v>8308</v>
      </c>
      <c r="R66" t="s">
        <v>8310</v>
      </c>
      <c r="S66" s="16">
        <f t="shared" ref="S66:S129" si="7">(((J66/60)/60)/24+DATE(1970,1,1))</f>
        <v>41433.01829861111</v>
      </c>
      <c r="T66" s="16">
        <f t="shared" ref="T66:T129" si="8">(((I66/60)/60)/24+DATE(1970,1,1))</f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1">
        <f t="shared" si="6"/>
        <v>132.05000000000001</v>
      </c>
      <c r="Q67" s="13" t="s">
        <v>8308</v>
      </c>
      <c r="R6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11">
        <f t="shared" ref="P130:P193" si="11">IFERROR(ROUND(E130/L130,2),0)</f>
        <v>311.17</v>
      </c>
      <c r="Q130" s="13" t="s">
        <v>8308</v>
      </c>
      <c r="R130" t="s">
        <v>8311</v>
      </c>
      <c r="S130" s="16">
        <f t="shared" ref="S130:S193" si="12">(((J130/60)/60)/24+DATE(1970,1,1))</f>
        <v>42628.22792824074</v>
      </c>
      <c r="T130" s="16">
        <f t="shared" ref="T130:T193" si="13">(((I130/60)/60)/24+DATE(1970,1,1))</f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1">
        <f t="shared" si="11"/>
        <v>0</v>
      </c>
      <c r="Q131" s="13" t="s">
        <v>8308</v>
      </c>
      <c r="R13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11">
        <f t="shared" ref="P194:P257" si="16">IFERROR(ROUND(E194/L194,2),0)</f>
        <v>5.67</v>
      </c>
      <c r="Q194" s="13" t="s">
        <v>8308</v>
      </c>
      <c r="R194" t="s">
        <v>8312</v>
      </c>
      <c r="S194" s="16">
        <f t="shared" ref="S194:S257" si="17">(((J194/60)/60)/24+DATE(1970,1,1))</f>
        <v>41899.792037037041</v>
      </c>
      <c r="T194" s="16">
        <f t="shared" ref="T194:T257" si="18">(((I194/60)/60)/24+DATE(1970,1,1))</f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1">
        <f t="shared" si="16"/>
        <v>0</v>
      </c>
      <c r="Q195" s="13" t="s">
        <v>8308</v>
      </c>
      <c r="R195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58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1">
        <f t="shared" ref="P258:P321" si="21">IFERROR(ROUND(E258/L258,2),0)</f>
        <v>65.760000000000005</v>
      </c>
      <c r="Q258" s="13" t="s">
        <v>8308</v>
      </c>
      <c r="R258" t="s">
        <v>8313</v>
      </c>
      <c r="S258" s="16">
        <f t="shared" ref="S258:S321" si="22">(((J258/60)/60)/24+DATE(1970,1,1))</f>
        <v>41319.769293981481</v>
      </c>
      <c r="T258" s="16">
        <f t="shared" ref="T258:T321" si="23">(((I258/60)/60)/24+DATE(1970,1,1))</f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11">
        <f t="shared" si="21"/>
        <v>66.7</v>
      </c>
      <c r="Q259" s="13" t="s">
        <v>8308</v>
      </c>
      <c r="R259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11">
        <f t="shared" ref="P322:P385" si="26">IFERROR(ROUND(E322/L322,2),0)</f>
        <v>134.91</v>
      </c>
      <c r="Q322" s="13" t="s">
        <v>8308</v>
      </c>
      <c r="R322" t="s">
        <v>8313</v>
      </c>
      <c r="S322" s="16">
        <f t="shared" ref="S322:S385" si="27">(((J322/60)/60)/24+DATE(1970,1,1))</f>
        <v>42331.551307870366</v>
      </c>
      <c r="T322" s="16">
        <f t="shared" ref="T322:T385" si="28">(((I322/60)/60)/24+DATE(1970,1,1))</f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11">
        <f t="shared" si="26"/>
        <v>106.62</v>
      </c>
      <c r="Q323" s="13" t="s">
        <v>8308</v>
      </c>
      <c r="R323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58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58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11">
        <f t="shared" ref="P386:P449" si="31">IFERROR(ROUND(E386/L386,2),0)</f>
        <v>58.54</v>
      </c>
      <c r="Q386" s="13" t="s">
        <v>8308</v>
      </c>
      <c r="R386" t="s">
        <v>8313</v>
      </c>
      <c r="S386" s="16">
        <f t="shared" ref="S386:S449" si="32">(((J386/60)/60)/24+DATE(1970,1,1))</f>
        <v>41980.781793981485</v>
      </c>
      <c r="T386" s="16">
        <f t="shared" ref="T386:T449" si="33">(((I386/60)/60)/24+DATE(1970,1,1))</f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11">
        <f t="shared" si="31"/>
        <v>111.8</v>
      </c>
      <c r="Q387" s="13" t="s">
        <v>8308</v>
      </c>
      <c r="R38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11">
        <f t="shared" ref="P450:P513" si="36">IFERROR(ROUND(E450/L450,2),0)</f>
        <v>20.5</v>
      </c>
      <c r="Q450" s="13" t="s">
        <v>8308</v>
      </c>
      <c r="R450" t="s">
        <v>8314</v>
      </c>
      <c r="S450" s="16">
        <f t="shared" ref="S450:S513" si="37">(((J450/60)/60)/24+DATE(1970,1,1))</f>
        <v>41753.758043981477</v>
      </c>
      <c r="T450" s="16">
        <f t="shared" ref="T450:T513" si="38">(((I450/60)/60)/24+DATE(1970,1,1))</f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11">
        <f t="shared" si="36"/>
        <v>9</v>
      </c>
      <c r="Q451" s="13" t="s">
        <v>8308</v>
      </c>
      <c r="R45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11">
        <f t="shared" ref="P514:P577" si="41">IFERROR(ROUND(E514/L514,2),0)</f>
        <v>5.5</v>
      </c>
      <c r="Q514" s="13" t="s">
        <v>8308</v>
      </c>
      <c r="R514" t="s">
        <v>8314</v>
      </c>
      <c r="S514" s="16">
        <f t="shared" ref="S514:S577" si="42">(((J514/60)/60)/24+DATE(1970,1,1))</f>
        <v>42649.742210648154</v>
      </c>
      <c r="T514" s="16">
        <f t="shared" ref="T514:T577" si="43">(((I514/60)/60)/24+DATE(1970,1,1))</f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11">
        <f t="shared" si="41"/>
        <v>102.38</v>
      </c>
      <c r="Q515" s="13" t="s">
        <v>8308</v>
      </c>
      <c r="R515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1">
        <f t="shared" si="41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1">
        <f t="shared" si="41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1">
        <f t="shared" si="41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1">
        <f t="shared" si="41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1">
        <f t="shared" si="41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1">
        <f t="shared" si="41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1">
        <f t="shared" si="41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1">
        <f t="shared" si="41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1">
        <f t="shared" si="41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1">
        <f t="shared" si="41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1">
        <f t="shared" si="41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1">
        <f t="shared" si="41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1">
        <f t="shared" si="41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1">
        <f t="shared" si="41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1">
        <f t="shared" si="41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1">
        <f t="shared" si="41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1">
        <f t="shared" si="41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1">
        <f t="shared" si="41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1">
        <f t="shared" si="41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1">
        <f t="shared" si="41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58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11">
        <f t="shared" ref="P578:P641" si="46">IFERROR(ROUND(E578/L578,2),0)</f>
        <v>1</v>
      </c>
      <c r="Q578" s="13" t="s">
        <v>8317</v>
      </c>
      <c r="R578" t="s">
        <v>8318</v>
      </c>
      <c r="S578" s="16">
        <f t="shared" ref="S578:S641" si="47">(((J578/60)/60)/24+DATE(1970,1,1))</f>
        <v>42031.471666666665</v>
      </c>
      <c r="T578" s="16">
        <f t="shared" ref="T578:T641" si="48">(((I578/60)/60)/24+DATE(1970,1,1))</f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11">
        <f t="shared" si="46"/>
        <v>10</v>
      </c>
      <c r="Q579" s="13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1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1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1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1">
        <f t="shared" si="46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1">
        <f t="shared" si="46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1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1">
        <f t="shared" si="46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1">
        <f t="shared" si="46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1">
        <f t="shared" si="46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1">
        <f t="shared" si="46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1">
        <f t="shared" si="46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1">
        <f t="shared" si="46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1">
        <f t="shared" si="46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1">
        <f t="shared" si="46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1">
        <f t="shared" si="46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1">
        <f t="shared" si="46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1">
        <f t="shared" si="46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1">
        <f t="shared" si="46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1">
        <f t="shared" si="46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1">
        <f t="shared" si="46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1">
        <f t="shared" si="46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1">
        <f t="shared" si="46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1">
        <f t="shared" si="46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1">
        <f t="shared" si="46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1">
        <f t="shared" si="46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1">
        <f t="shared" si="46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1">
        <f t="shared" si="46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1">
        <f t="shared" si="46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1">
        <f t="shared" si="46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1">
        <f t="shared" si="46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1">
        <f t="shared" si="46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1">
        <f t="shared" si="46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1">
        <f t="shared" si="46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1">
        <f t="shared" si="46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1">
        <f t="shared" si="46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1">
        <f t="shared" si="46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1">
        <f t="shared" si="46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1">
        <f t="shared" si="46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1">
        <f t="shared" si="46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1">
        <f t="shared" si="46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1">
        <f t="shared" si="46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1">
        <f t="shared" si="46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1">
        <f t="shared" si="46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1">
        <f t="shared" si="46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58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1">
        <f t="shared" si="46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1">
        <f t="shared" si="46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1">
        <f t="shared" si="46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1">
        <f t="shared" si="46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1">
        <f t="shared" si="46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1">
        <f t="shared" si="46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1">
        <f t="shared" si="46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1">
        <f t="shared" si="46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1">
        <f t="shared" si="46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1">
        <f t="shared" si="46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1">
        <f t="shared" si="46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1">
        <f t="shared" si="46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1">
        <f t="shared" si="46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1">
        <f t="shared" si="46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1">
        <f t="shared" si="46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1">
        <f t="shared" si="46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1">
        <f t="shared" si="46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1">
        <f t="shared" si="46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11">
        <f t="shared" ref="P642:P705" si="51">IFERROR(ROUND(E642/L642,2),0)</f>
        <v>50.5</v>
      </c>
      <c r="Q642" s="13" t="s">
        <v>8317</v>
      </c>
      <c r="R642" t="s">
        <v>8319</v>
      </c>
      <c r="S642" s="16">
        <f t="shared" ref="S642:S705" si="52">(((J642/60)/60)/24+DATE(1970,1,1))</f>
        <v>42683.420312500006</v>
      </c>
      <c r="T642" s="16">
        <f t="shared" ref="T642:T705" si="53">(((I642/60)/60)/24+DATE(1970,1,1))</f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11">
        <f t="shared" si="51"/>
        <v>151.32</v>
      </c>
      <c r="Q643" s="13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1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1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1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1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1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58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1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1">
        <f t="shared" si="51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1">
        <f t="shared" si="51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1">
        <f t="shared" si="51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1">
        <f t="shared" si="51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1">
        <f t="shared" si="51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1">
        <f t="shared" si="51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1">
        <f t="shared" si="51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1">
        <f t="shared" si="51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1">
        <f t="shared" si="51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1">
        <f t="shared" si="51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58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1">
        <f t="shared" si="51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1">
        <f t="shared" si="51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1">
        <f t="shared" si="51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1">
        <f t="shared" si="51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1">
        <f t="shared" si="51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1">
        <f t="shared" si="51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1">
        <f t="shared" si="51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1">
        <f t="shared" si="51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1">
        <f t="shared" si="51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1">
        <f t="shared" si="51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1">
        <f t="shared" si="51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1">
        <f t="shared" si="51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1">
        <f t="shared" si="51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1">
        <f t="shared" si="51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1">
        <f t="shared" si="51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1">
        <f t="shared" si="51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1">
        <f t="shared" si="51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1">
        <f t="shared" si="51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1">
        <f t="shared" si="51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1">
        <f t="shared" si="51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1">
        <f t="shared" si="51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1">
        <f t="shared" si="51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1">
        <f t="shared" si="51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1">
        <f t="shared" si="51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1">
        <f t="shared" si="51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1">
        <f t="shared" si="51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1">
        <f t="shared" si="51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1">
        <f t="shared" si="51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1">
        <f t="shared" si="51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1">
        <f t="shared" si="51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1">
        <f t="shared" si="51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1">
        <f t="shared" si="51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1">
        <f t="shared" si="51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1">
        <f t="shared" si="51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1">
        <f t="shared" si="51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1">
        <f t="shared" si="51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1">
        <f t="shared" si="51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1">
        <f t="shared" si="51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1">
        <f t="shared" si="51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1">
        <f t="shared" si="51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1">
        <f t="shared" si="51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1">
        <f t="shared" si="51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1">
        <f t="shared" si="51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1">
        <f t="shared" si="51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1">
        <f t="shared" si="51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1">
        <f t="shared" si="51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11">
        <f t="shared" ref="P706:P769" si="56">IFERROR(ROUND(E706/L706,2),0)</f>
        <v>120.25</v>
      </c>
      <c r="Q706" s="13" t="s">
        <v>8317</v>
      </c>
      <c r="R706" t="s">
        <v>8319</v>
      </c>
      <c r="S706" s="16">
        <f t="shared" ref="S706:S769" si="57">(((J706/60)/60)/24+DATE(1970,1,1))</f>
        <v>42726.192916666667</v>
      </c>
      <c r="T706" s="16">
        <f t="shared" ref="T706:T769" si="58">(((I706/60)/60)/24+DATE(1970,1,1))</f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11">
        <f t="shared" si="56"/>
        <v>195.4</v>
      </c>
      <c r="Q707" s="13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1">
        <f t="shared" si="56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1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1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1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1">
        <f t="shared" si="56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1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1">
        <f t="shared" si="56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1">
        <f t="shared" si="56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1">
        <f t="shared" si="56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1">
        <f t="shared" si="56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1">
        <f t="shared" si="56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1">
        <f t="shared" si="56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1">
        <f t="shared" si="56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1">
        <f t="shared" si="56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1">
        <f t="shared" si="56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1">
        <f t="shared" si="56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1">
        <f t="shared" si="56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1">
        <f t="shared" si="56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1">
        <f t="shared" si="56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1">
        <f t="shared" si="56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1">
        <f t="shared" si="56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1">
        <f t="shared" si="56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1">
        <f t="shared" si="56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1">
        <f t="shared" si="56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1">
        <f t="shared" si="56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1">
        <f t="shared" si="56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1">
        <f t="shared" si="56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1">
        <f t="shared" si="56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1">
        <f t="shared" si="56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1">
        <f t="shared" si="56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1">
        <f t="shared" si="56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1">
        <f t="shared" si="56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1">
        <f t="shared" si="56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1">
        <f t="shared" si="56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1">
        <f t="shared" si="56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1">
        <f t="shared" si="56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1">
        <f t="shared" si="56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1">
        <f t="shared" si="56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1">
        <f t="shared" si="56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1">
        <f t="shared" si="56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1">
        <f t="shared" si="56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1">
        <f t="shared" si="56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1">
        <f t="shared" si="56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1">
        <f t="shared" si="56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1">
        <f t="shared" si="56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1">
        <f t="shared" si="56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1">
        <f t="shared" si="56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1">
        <f t="shared" si="56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1">
        <f t="shared" si="56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1">
        <f t="shared" si="56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1">
        <f t="shared" si="56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1">
        <f t="shared" si="56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1">
        <f t="shared" si="56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1">
        <f t="shared" si="56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1">
        <f t="shared" si="56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1">
        <f t="shared" si="56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1">
        <f t="shared" si="56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1">
        <f t="shared" si="56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1">
        <f t="shared" si="56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1">
        <f t="shared" si="56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1">
        <f t="shared" si="56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1">
        <f t="shared" si="56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11">
        <f t="shared" ref="P770:P833" si="61">IFERROR(ROUND(E770/L770,2),0)</f>
        <v>0</v>
      </c>
      <c r="Q770" s="13" t="s">
        <v>8320</v>
      </c>
      <c r="R770" t="s">
        <v>8322</v>
      </c>
      <c r="S770" s="16">
        <f t="shared" ref="S770:S833" si="62">(((J770/60)/60)/24+DATE(1970,1,1))</f>
        <v>41594.207060185188</v>
      </c>
      <c r="T770" s="16">
        <f t="shared" ref="T770:T833" si="63">(((I770/60)/60)/24+DATE(1970,1,1))</f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11">
        <f t="shared" si="61"/>
        <v>31.85</v>
      </c>
      <c r="Q771" s="13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1">
        <f t="shared" si="61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1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1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1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1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1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1">
        <f t="shared" si="61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1">
        <f t="shared" si="61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1">
        <f t="shared" si="61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1">
        <f t="shared" si="61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1">
        <f t="shared" si="61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1">
        <f t="shared" si="61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1">
        <f t="shared" si="61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1">
        <f t="shared" si="61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1">
        <f t="shared" si="61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1">
        <f t="shared" si="61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1">
        <f t="shared" si="61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1">
        <f t="shared" si="61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1">
        <f t="shared" si="61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1">
        <f t="shared" si="61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1">
        <f t="shared" si="61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1">
        <f t="shared" si="61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1">
        <f t="shared" si="61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1">
        <f t="shared" si="61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1">
        <f t="shared" si="61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1">
        <f t="shared" si="61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1">
        <f t="shared" si="61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1">
        <f t="shared" si="61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1">
        <f t="shared" si="61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1">
        <f t="shared" si="61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1">
        <f t="shared" si="61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1">
        <f t="shared" si="61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1">
        <f t="shared" si="61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1">
        <f t="shared" si="61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1">
        <f t="shared" si="61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1">
        <f t="shared" si="61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1">
        <f t="shared" si="61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1">
        <f t="shared" si="61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1">
        <f t="shared" si="61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1">
        <f t="shared" si="61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1">
        <f t="shared" si="61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1">
        <f t="shared" si="61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1">
        <f t="shared" si="61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1">
        <f t="shared" si="61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1">
        <f t="shared" si="61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1">
        <f t="shared" si="61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1">
        <f t="shared" si="61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1">
        <f t="shared" si="61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1">
        <f t="shared" si="61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1">
        <f t="shared" si="61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1">
        <f t="shared" si="61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1">
        <f t="shared" si="61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1">
        <f t="shared" si="61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1">
        <f t="shared" si="61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1">
        <f t="shared" si="61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1">
        <f t="shared" si="61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1">
        <f t="shared" si="61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1">
        <f t="shared" si="61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1">
        <f t="shared" si="61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1">
        <f t="shared" si="61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1">
        <f t="shared" si="61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1">
        <f t="shared" si="61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11">
        <f t="shared" ref="P834:P897" si="66">IFERROR(ROUND(E834/L834,2),0)</f>
        <v>97.99</v>
      </c>
      <c r="Q834" s="13" t="s">
        <v>8323</v>
      </c>
      <c r="R834" t="s">
        <v>8324</v>
      </c>
      <c r="S834" s="16">
        <f t="shared" ref="S834:S897" si="67">(((J834/60)/60)/24+DATE(1970,1,1))</f>
        <v>40869.675173611111</v>
      </c>
      <c r="T834" s="16">
        <f t="shared" ref="T834:T897" si="68">(((I834/60)/60)/24+DATE(1970,1,1))</f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11">
        <f t="shared" si="66"/>
        <v>148.78</v>
      </c>
      <c r="Q835" s="13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1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1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1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1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1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1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1">
        <f t="shared" si="66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1">
        <f t="shared" si="66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1">
        <f t="shared" si="66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1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1">
        <f t="shared" si="66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1">
        <f t="shared" si="66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1">
        <f t="shared" si="66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1">
        <f t="shared" si="66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1">
        <f t="shared" si="66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1">
        <f t="shared" si="66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1">
        <f t="shared" si="66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1">
        <f t="shared" si="66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1">
        <f t="shared" si="66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1">
        <f t="shared" si="66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1">
        <f t="shared" si="66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1">
        <f t="shared" si="66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1">
        <f t="shared" si="66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1">
        <f t="shared" si="66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1">
        <f t="shared" si="66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1">
        <f t="shared" si="66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1">
        <f t="shared" si="66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1">
        <f t="shared" si="66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1">
        <f t="shared" si="66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1">
        <f t="shared" si="66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1">
        <f t="shared" si="66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1">
        <f t="shared" si="66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1">
        <f t="shared" si="66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1">
        <f t="shared" si="66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1">
        <f t="shared" si="66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1">
        <f t="shared" si="66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1">
        <f t="shared" si="66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58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1">
        <f t="shared" si="66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1">
        <f t="shared" si="66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1">
        <f t="shared" si="66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1">
        <f t="shared" si="66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1">
        <f t="shared" si="66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1">
        <f t="shared" si="66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1">
        <f t="shared" si="66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1">
        <f t="shared" si="66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1">
        <f t="shared" si="66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1">
        <f t="shared" si="66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1">
        <f t="shared" si="66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1">
        <f t="shared" si="66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1">
        <f t="shared" si="66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1">
        <f t="shared" si="66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1">
        <f t="shared" si="66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1">
        <f t="shared" si="66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1">
        <f t="shared" si="66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1">
        <f t="shared" si="66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1">
        <f t="shared" si="66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1">
        <f t="shared" si="66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1">
        <f t="shared" si="66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1">
        <f t="shared" si="66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1">
        <f t="shared" si="66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1">
        <f t="shared" si="66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1">
        <f t="shared" si="66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11">
        <f t="shared" ref="P898:P961" si="71">IFERROR(ROUND(E898/L898,2),0)</f>
        <v>44.44</v>
      </c>
      <c r="Q898" s="13" t="s">
        <v>8323</v>
      </c>
      <c r="R898" t="s">
        <v>8327</v>
      </c>
      <c r="S898" s="16">
        <f t="shared" ref="S898:S961" si="72">(((J898/60)/60)/24+DATE(1970,1,1))</f>
        <v>42218.872986111113</v>
      </c>
      <c r="T898" s="16">
        <f t="shared" ref="T898:T961" si="73">(((I898/60)/60)/24+DATE(1970,1,1))</f>
        <v>42244.166666666672</v>
      </c>
      <c r="U898">
        <f t="shared" si="69"/>
        <v>2015</v>
      </c>
    </row>
    <row r="899" spans="1:21" ht="58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11">
        <f t="shared" si="71"/>
        <v>0</v>
      </c>
      <c r="Q899" s="13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1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1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1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1">
        <f t="shared" si="71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1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1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1">
        <f t="shared" si="71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1">
        <f t="shared" si="71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1">
        <f t="shared" si="71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1">
        <f t="shared" si="71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1">
        <f t="shared" si="71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1">
        <f t="shared" si="71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1">
        <f t="shared" si="71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1">
        <f t="shared" si="71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1">
        <f t="shared" si="71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1">
        <f t="shared" si="71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1">
        <f t="shared" si="71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1">
        <f t="shared" si="71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1">
        <f t="shared" si="71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1">
        <f t="shared" si="71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1">
        <f t="shared" si="71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1">
        <f t="shared" si="71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1">
        <f t="shared" si="71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1">
        <f t="shared" si="71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1">
        <f t="shared" si="71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1">
        <f t="shared" si="71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1">
        <f t="shared" si="71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1">
        <f t="shared" si="71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1">
        <f t="shared" si="71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1">
        <f t="shared" si="71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1">
        <f t="shared" si="71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1">
        <f t="shared" si="71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1">
        <f t="shared" si="71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1">
        <f t="shared" si="71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1">
        <f t="shared" si="71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1">
        <f t="shared" si="71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1">
        <f t="shared" si="71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1">
        <f t="shared" si="71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1">
        <f t="shared" si="71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1">
        <f t="shared" si="71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1">
        <f t="shared" si="71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1">
        <f t="shared" si="71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1">
        <f t="shared" si="71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1">
        <f t="shared" si="71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1">
        <f t="shared" si="71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1">
        <f t="shared" si="71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1">
        <f t="shared" si="71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1">
        <f t="shared" si="71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1">
        <f t="shared" si="71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1">
        <f t="shared" si="71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1">
        <f t="shared" si="71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1">
        <f t="shared" si="71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1">
        <f t="shared" si="71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1">
        <f t="shared" si="71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1">
        <f t="shared" si="71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1">
        <f t="shared" si="71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1">
        <f t="shared" si="71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1">
        <f t="shared" si="71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1">
        <f t="shared" si="71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1">
        <f t="shared" si="71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1">
        <f t="shared" si="71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1">
        <f t="shared" si="71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11">
        <f t="shared" ref="P962:P1025" si="76">IFERROR(ROUND(E962/L962,2),0)</f>
        <v>136.46</v>
      </c>
      <c r="Q962" s="13" t="s">
        <v>8317</v>
      </c>
      <c r="R962" t="s">
        <v>8319</v>
      </c>
      <c r="S962" s="16">
        <f t="shared" ref="S962:S1025" si="77">(((J962/60)/60)/24+DATE(1970,1,1))</f>
        <v>42766.626793981486</v>
      </c>
      <c r="T962" s="16">
        <f t="shared" ref="T962:T1025" si="78">(((I962/60)/60)/24+DATE(1970,1,1))</f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11">
        <f t="shared" si="76"/>
        <v>364.35</v>
      </c>
      <c r="Q963" s="13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1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1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1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1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1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1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1">
        <f t="shared" si="76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1">
        <f t="shared" si="76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1">
        <f t="shared" si="76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1">
        <f t="shared" si="76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1">
        <f t="shared" si="76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1">
        <f t="shared" si="76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1">
        <f t="shared" si="76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1">
        <f t="shared" si="76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1">
        <f t="shared" si="76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1">
        <f t="shared" si="76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1">
        <f t="shared" si="76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1">
        <f t="shared" si="76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1">
        <f t="shared" si="76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1">
        <f t="shared" si="76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1">
        <f t="shared" si="76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1">
        <f t="shared" si="76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1">
        <f t="shared" si="76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1">
        <f t="shared" si="76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1">
        <f t="shared" si="76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1">
        <f t="shared" si="76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1">
        <f t="shared" si="76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1">
        <f t="shared" si="76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1">
        <f t="shared" si="76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1">
        <f t="shared" si="76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1">
        <f t="shared" si="76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1">
        <f t="shared" si="76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1">
        <f t="shared" si="76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1">
        <f t="shared" si="76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1">
        <f t="shared" si="76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1">
        <f t="shared" si="76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1">
        <f t="shared" si="76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1">
        <f t="shared" si="76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1">
        <f t="shared" si="76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1">
        <f t="shared" si="76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1">
        <f t="shared" si="76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1">
        <f t="shared" si="76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1">
        <f t="shared" si="76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1">
        <f t="shared" si="76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1">
        <f t="shared" si="76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1">
        <f t="shared" si="76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1">
        <f t="shared" si="76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1">
        <f t="shared" si="76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1">
        <f t="shared" si="76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1">
        <f t="shared" si="76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1">
        <f t="shared" si="76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1">
        <f t="shared" si="76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1">
        <f t="shared" si="76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1">
        <f t="shared" si="76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1">
        <f t="shared" si="76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1">
        <f t="shared" si="76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1">
        <f t="shared" si="76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1">
        <f t="shared" si="76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1">
        <f t="shared" si="76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1">
        <f t="shared" si="76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1">
        <f t="shared" si="76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1">
        <f t="shared" si="76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11">
        <f t="shared" ref="P1026:P1089" si="81">IFERROR(ROUND(E1026/L1026,2),0)</f>
        <v>388.98</v>
      </c>
      <c r="Q1026" s="13" t="s">
        <v>8323</v>
      </c>
      <c r="R1026" t="s">
        <v>8328</v>
      </c>
      <c r="S1026" s="16">
        <f t="shared" ref="S1026:S1089" si="82">(((J1026/60)/60)/24+DATE(1970,1,1))</f>
        <v>42370.580590277779</v>
      </c>
      <c r="T1026" s="16">
        <f t="shared" ref="T1026:T1089" si="83">(((I1026/60)/60)/24+DATE(1970,1,1))</f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11">
        <f t="shared" si="81"/>
        <v>71.849999999999994</v>
      </c>
      <c r="Q1027" s="13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1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1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1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1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1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1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1">
        <f t="shared" si="81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1">
        <f t="shared" si="81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1">
        <f t="shared" si="81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1">
        <f t="shared" si="81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1">
        <f t="shared" si="81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1">
        <f t="shared" si="81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1">
        <f t="shared" si="81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1">
        <f t="shared" si="81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1">
        <f t="shared" si="81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1">
        <f t="shared" si="81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1">
        <f t="shared" si="81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1">
        <f t="shared" si="81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1">
        <f t="shared" si="81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1">
        <f t="shared" si="81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1">
        <f t="shared" si="81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1">
        <f t="shared" si="81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1">
        <f t="shared" si="81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1">
        <f t="shared" si="81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1">
        <f t="shared" si="81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1">
        <f t="shared" si="81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1">
        <f t="shared" si="81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1">
        <f t="shared" si="81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1">
        <f t="shared" si="81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1">
        <f t="shared" si="81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1">
        <f t="shared" si="81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1">
        <f t="shared" si="81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1">
        <f t="shared" si="81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1">
        <f t="shared" si="81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1">
        <f t="shared" si="81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1">
        <f t="shared" si="81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1">
        <f t="shared" si="81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1">
        <f t="shared" si="81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1">
        <f t="shared" si="81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1">
        <f t="shared" si="81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1">
        <f t="shared" si="81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1">
        <f t="shared" si="81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1">
        <f t="shared" si="81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1">
        <f t="shared" si="81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1">
        <f t="shared" si="81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1">
        <f t="shared" si="81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1">
        <f t="shared" si="81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1">
        <f t="shared" si="81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1">
        <f t="shared" si="81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1">
        <f t="shared" si="81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1">
        <f t="shared" si="81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1">
        <f t="shared" si="81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1">
        <f t="shared" si="81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1">
        <f t="shared" si="81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1">
        <f t="shared" si="81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1">
        <f t="shared" si="81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1">
        <f t="shared" si="81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1">
        <f t="shared" si="81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1">
        <f t="shared" si="81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1">
        <f t="shared" si="81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1">
        <f t="shared" si="81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1">
        <f t="shared" si="81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11">
        <f t="shared" ref="P1090:P1153" si="86">IFERROR(ROUND(E1090/L1090,2),0)</f>
        <v>43.42</v>
      </c>
      <c r="Q1090" s="13" t="s">
        <v>8331</v>
      </c>
      <c r="R1090" t="s">
        <v>8332</v>
      </c>
      <c r="S1090" s="16">
        <f t="shared" ref="S1090:S1153" si="87">(((J1090/60)/60)/24+DATE(1970,1,1))</f>
        <v>41723.799386574072</v>
      </c>
      <c r="T1090" s="16">
        <f t="shared" ref="T1090:T1153" si="88">(((I1090/60)/60)/24+DATE(1970,1,1))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11">
        <f t="shared" si="86"/>
        <v>23.96</v>
      </c>
      <c r="Q1091" s="13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1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1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1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1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1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1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1">
        <f t="shared" si="86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1">
        <f t="shared" si="86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1">
        <f t="shared" si="86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1">
        <f t="shared" si="86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1">
        <f t="shared" si="86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1">
        <f t="shared" si="86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1">
        <f t="shared" si="86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1">
        <f t="shared" si="86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1">
        <f t="shared" si="86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1">
        <f t="shared" si="86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1">
        <f t="shared" si="86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1">
        <f t="shared" si="86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1">
        <f t="shared" si="86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1">
        <f t="shared" si="86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1">
        <f t="shared" si="86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1">
        <f t="shared" si="86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1">
        <f t="shared" si="86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1">
        <f t="shared" si="86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1">
        <f t="shared" si="86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1">
        <f t="shared" si="86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1">
        <f t="shared" si="86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1">
        <f t="shared" si="86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1">
        <f t="shared" si="86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1">
        <f t="shared" si="86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1">
        <f t="shared" si="86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1">
        <f t="shared" si="86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1">
        <f t="shared" si="86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1">
        <f t="shared" si="86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1">
        <f t="shared" si="86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1">
        <f t="shared" si="86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1">
        <f t="shared" si="86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1">
        <f t="shared" si="86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1">
        <f t="shared" si="86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1">
        <f t="shared" si="86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1">
        <f t="shared" si="86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1">
        <f t="shared" si="86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1">
        <f t="shared" si="86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1">
        <f t="shared" si="86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1">
        <f t="shared" si="86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1">
        <f t="shared" si="86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1">
        <f t="shared" si="86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1">
        <f t="shared" si="86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1">
        <f t="shared" si="86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1">
        <f t="shared" si="86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1">
        <f t="shared" si="86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1">
        <f t="shared" si="86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1">
        <f t="shared" si="86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1">
        <f t="shared" si="86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1">
        <f t="shared" si="86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1">
        <f t="shared" si="86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1">
        <f t="shared" si="86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1">
        <f t="shared" si="86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1">
        <f t="shared" si="86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1">
        <f t="shared" si="86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1">
        <f t="shared" si="86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1">
        <f t="shared" si="86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11">
        <f t="shared" ref="P1154:P1217" si="91">IFERROR(ROUND(E1154/L1154,2),0)</f>
        <v>60.73</v>
      </c>
      <c r="Q1154" s="13" t="s">
        <v>8334</v>
      </c>
      <c r="R1154" t="s">
        <v>8335</v>
      </c>
      <c r="S1154" s="16">
        <f t="shared" ref="S1154:S1217" si="92">(((J1154/60)/60)/24+DATE(1970,1,1))</f>
        <v>42109.709629629629</v>
      </c>
      <c r="T1154" s="16">
        <f t="shared" ref="T1154:T1217" si="93">(((I1154/60)/60)/24+DATE(1970,1,1))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11">
        <f t="shared" si="91"/>
        <v>50</v>
      </c>
      <c r="Q1155" s="13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1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1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1">
        <f t="shared" si="91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1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1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1">
        <f t="shared" si="91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1">
        <f t="shared" si="91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1">
        <f t="shared" si="91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1">
        <f t="shared" si="91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1">
        <f t="shared" si="91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1">
        <f t="shared" si="91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1">
        <f t="shared" si="91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1">
        <f t="shared" si="91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1">
        <f t="shared" si="91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1">
        <f t="shared" si="91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1">
        <f t="shared" si="91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1">
        <f t="shared" si="91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1">
        <f t="shared" si="91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1">
        <f t="shared" si="91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1">
        <f t="shared" si="91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1">
        <f t="shared" si="91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1">
        <f t="shared" si="91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1">
        <f t="shared" si="91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1">
        <f t="shared" si="91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1">
        <f t="shared" si="91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1">
        <f t="shared" si="91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1">
        <f t="shared" si="91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1">
        <f t="shared" si="91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1">
        <f t="shared" si="91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1">
        <f t="shared" si="91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1">
        <f t="shared" si="91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1">
        <f t="shared" si="91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1">
        <f t="shared" si="91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58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1">
        <f t="shared" si="91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1">
        <f t="shared" si="91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1">
        <f t="shared" si="91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1">
        <f t="shared" si="91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1">
        <f t="shared" si="91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1">
        <f t="shared" si="91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1">
        <f t="shared" si="91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1">
        <f t="shared" si="91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1">
        <f t="shared" si="91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1">
        <f t="shared" si="91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1">
        <f t="shared" si="91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1">
        <f t="shared" si="91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1">
        <f t="shared" si="91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1">
        <f t="shared" si="91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1">
        <f t="shared" si="91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1">
        <f t="shared" si="91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1">
        <f t="shared" si="91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1">
        <f t="shared" si="91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1">
        <f t="shared" si="91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1">
        <f t="shared" si="91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1">
        <f t="shared" si="91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1">
        <f t="shared" si="91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1">
        <f t="shared" si="91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1">
        <f t="shared" si="91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1">
        <f t="shared" si="91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1">
        <f t="shared" si="91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1">
        <f t="shared" si="91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1">
        <f t="shared" si="91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1">
        <f t="shared" si="91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11">
        <f t="shared" ref="P1218:P1281" si="96">IFERROR(ROUND(E1218/L1218,2),0)</f>
        <v>91.88</v>
      </c>
      <c r="Q1218" s="13" t="s">
        <v>8336</v>
      </c>
      <c r="R1218" t="s">
        <v>8337</v>
      </c>
      <c r="S1218" s="16">
        <f t="shared" ref="S1218:S1281" si="97">(((J1218/60)/60)/24+DATE(1970,1,1))</f>
        <v>42247.616400462968</v>
      </c>
      <c r="T1218" s="16">
        <f t="shared" ref="T1218:T1281" si="98">(((I1218/60)/60)/24+DATE(1970,1,1))</f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11">
        <f t="shared" si="96"/>
        <v>148.57</v>
      </c>
      <c r="Q1219" s="13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1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1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1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1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1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1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1">
        <f t="shared" si="96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1">
        <f t="shared" si="96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1">
        <f t="shared" si="96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1">
        <f t="shared" si="96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1">
        <f t="shared" si="96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1">
        <f t="shared" si="96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1">
        <f t="shared" si="96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1">
        <f t="shared" si="96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1">
        <f t="shared" si="96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1">
        <f t="shared" si="96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1">
        <f t="shared" si="96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1">
        <f t="shared" si="96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1">
        <f t="shared" si="96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1">
        <f t="shared" si="96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1">
        <f t="shared" si="96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1">
        <f t="shared" si="96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1">
        <f t="shared" si="96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1">
        <f t="shared" si="96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1">
        <f t="shared" si="96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1">
        <f t="shared" si="96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1">
        <f t="shared" si="96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1">
        <f t="shared" si="96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1">
        <f t="shared" si="96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1">
        <f t="shared" si="96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1">
        <f t="shared" si="96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1">
        <f t="shared" si="96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1">
        <f t="shared" si="96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1">
        <f t="shared" si="96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1">
        <f t="shared" si="96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1">
        <f t="shared" si="96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1">
        <f t="shared" si="96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1">
        <f t="shared" si="96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1">
        <f t="shared" si="96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1">
        <f t="shared" si="96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1">
        <f t="shared" si="96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1">
        <f t="shared" si="96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1">
        <f t="shared" si="96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1">
        <f t="shared" si="96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1">
        <f t="shared" si="96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1">
        <f t="shared" si="96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1">
        <f t="shared" si="96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1">
        <f t="shared" si="96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1">
        <f t="shared" si="96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1">
        <f t="shared" si="96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1">
        <f t="shared" si="96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1">
        <f t="shared" si="96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1">
        <f t="shared" si="96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1">
        <f t="shared" si="96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1">
        <f t="shared" si="96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1">
        <f t="shared" si="96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1">
        <f t="shared" si="96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1">
        <f t="shared" si="96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1">
        <f t="shared" si="96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58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1">
        <f t="shared" si="96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1">
        <f t="shared" si="96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1">
        <f t="shared" si="96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11">
        <f t="shared" ref="P1282:P1345" si="101">IFERROR(ROUND(E1282/L1282,2),0)</f>
        <v>127.98</v>
      </c>
      <c r="Q1282" s="13" t="s">
        <v>8323</v>
      </c>
      <c r="R1282" t="s">
        <v>8324</v>
      </c>
      <c r="S1282" s="16">
        <f t="shared" ref="S1282:S1345" si="102">(((J1282/60)/60)/24+DATE(1970,1,1))</f>
        <v>40513.757569444446</v>
      </c>
      <c r="T1282" s="16">
        <f t="shared" ref="T1282:T1345" si="103">(((I1282/60)/60)/24+DATE(1970,1,1))</f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11">
        <f t="shared" si="101"/>
        <v>104.73</v>
      </c>
      <c r="Q1283" s="13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1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1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1">
        <f t="shared" si="101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1">
        <f t="shared" si="101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1">
        <f t="shared" si="101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1">
        <f t="shared" si="101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1">
        <f t="shared" si="101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1">
        <f t="shared" si="101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1">
        <f t="shared" si="101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1">
        <f t="shared" si="101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1">
        <f t="shared" si="101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1">
        <f t="shared" si="101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1">
        <f t="shared" si="101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1">
        <f t="shared" si="101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1">
        <f t="shared" si="101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1">
        <f t="shared" si="101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1">
        <f t="shared" si="101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1">
        <f t="shared" si="101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1">
        <f t="shared" si="101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1">
        <f t="shared" si="101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1">
        <f t="shared" si="101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1">
        <f t="shared" si="101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1">
        <f t="shared" si="101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1">
        <f t="shared" si="101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1">
        <f t="shared" si="101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1">
        <f t="shared" si="101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1">
        <f t="shared" si="101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1">
        <f t="shared" si="101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1">
        <f t="shared" si="101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1">
        <f t="shared" si="101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1">
        <f t="shared" si="101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1">
        <f t="shared" si="101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1">
        <f t="shared" si="101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1">
        <f t="shared" si="101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1">
        <f t="shared" si="101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1">
        <f t="shared" si="101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1">
        <f t="shared" si="101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1">
        <f t="shared" si="101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1">
        <f t="shared" si="101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1">
        <f t="shared" si="101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1">
        <f t="shared" si="101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1">
        <f t="shared" si="101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1">
        <f t="shared" si="101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1">
        <f t="shared" si="101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1">
        <f t="shared" si="101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1">
        <f t="shared" si="101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1">
        <f t="shared" si="101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1">
        <f t="shared" si="101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1">
        <f t="shared" si="101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1">
        <f t="shared" si="101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1">
        <f t="shared" si="101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1">
        <f t="shared" si="101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1">
        <f t="shared" si="101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1">
        <f t="shared" si="101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1">
        <f t="shared" si="101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1">
        <f t="shared" si="101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1">
        <f t="shared" si="101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1">
        <f t="shared" si="101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1">
        <f t="shared" si="101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1">
        <f t="shared" si="101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1">
        <f t="shared" si="101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1">
        <f t="shared" si="101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11">
        <f t="shared" ref="P1346:P1409" si="106">IFERROR(ROUND(E1346/L1346,2),0)</f>
        <v>40.76</v>
      </c>
      <c r="Q1346" s="13" t="s">
        <v>8320</v>
      </c>
      <c r="R1346" t="s">
        <v>8321</v>
      </c>
      <c r="S1346" s="16">
        <f t="shared" ref="S1346:S1409" si="107">(((J1346/60)/60)/24+DATE(1970,1,1))</f>
        <v>42522.789803240739</v>
      </c>
      <c r="T1346" s="16">
        <f t="shared" ref="T1346:T1409" si="108">(((I1346/60)/60)/24+DATE(1970,1,1))</f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11">
        <f t="shared" si="106"/>
        <v>53.57</v>
      </c>
      <c r="Q1347" s="13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1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1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1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1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1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1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1">
        <f t="shared" si="106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1">
        <f t="shared" si="106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1">
        <f t="shared" si="106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1">
        <f t="shared" si="106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1">
        <f t="shared" si="106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1">
        <f t="shared" si="106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1">
        <f t="shared" si="106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1">
        <f t="shared" si="106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1">
        <f t="shared" si="106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1">
        <f t="shared" si="106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1">
        <f t="shared" si="106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1">
        <f t="shared" si="106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1">
        <f t="shared" si="106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1">
        <f t="shared" si="106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1">
        <f t="shared" si="106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1">
        <f t="shared" si="106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1">
        <f t="shared" si="106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1">
        <f t="shared" si="106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1">
        <f t="shared" si="106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1">
        <f t="shared" si="106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1">
        <f t="shared" si="106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1">
        <f t="shared" si="106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1">
        <f t="shared" si="106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1">
        <f t="shared" si="106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1">
        <f t="shared" si="106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1">
        <f t="shared" si="106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1">
        <f t="shared" si="106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1">
        <f t="shared" si="106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1">
        <f t="shared" si="106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1">
        <f t="shared" si="106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1">
        <f t="shared" si="106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1">
        <f t="shared" si="106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1">
        <f t="shared" si="106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1">
        <f t="shared" si="106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1">
        <f t="shared" si="106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1">
        <f t="shared" si="106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1">
        <f t="shared" si="106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1">
        <f t="shared" si="106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1">
        <f t="shared" si="106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1">
        <f t="shared" si="106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1">
        <f t="shared" si="106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1">
        <f t="shared" si="106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1">
        <f t="shared" si="106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1">
        <f t="shared" si="106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1">
        <f t="shared" si="106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1">
        <f t="shared" si="106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1">
        <f t="shared" si="106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1">
        <f t="shared" si="106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1">
        <f t="shared" si="106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1">
        <f t="shared" si="106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1">
        <f t="shared" si="106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1">
        <f t="shared" si="106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1">
        <f t="shared" si="106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1">
        <f t="shared" si="106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1">
        <f t="shared" si="106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1">
        <f t="shared" si="106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11">
        <f t="shared" ref="P1410:P1473" si="111">IFERROR(ROUND(E1410/L1410,2),0)</f>
        <v>12</v>
      </c>
      <c r="Q1410" s="13" t="s">
        <v>8320</v>
      </c>
      <c r="R1410" t="s">
        <v>8339</v>
      </c>
      <c r="S1410" s="16">
        <f t="shared" ref="S1410:S1473" si="112">(((J1410/60)/60)/24+DATE(1970,1,1))</f>
        <v>42291.872175925921</v>
      </c>
      <c r="T1410" s="16">
        <f t="shared" ref="T1410:T1473" si="113">(((I1410/60)/60)/24+DATE(1970,1,1))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11">
        <f t="shared" si="111"/>
        <v>0</v>
      </c>
      <c r="Q1411" s="13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1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1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1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1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1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1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1">
        <f t="shared" si="111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1">
        <f t="shared" si="111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1">
        <f t="shared" si="111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1">
        <f t="shared" si="111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1">
        <f t="shared" si="111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1">
        <f t="shared" si="111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1">
        <f t="shared" si="111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1">
        <f t="shared" si="111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1">
        <f t="shared" si="111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1">
        <f t="shared" si="111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1">
        <f t="shared" si="111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1">
        <f t="shared" si="111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1">
        <f t="shared" si="111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1">
        <f t="shared" si="111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1">
        <f t="shared" si="111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1">
        <f t="shared" si="111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1">
        <f t="shared" si="111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1">
        <f t="shared" si="111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1">
        <f t="shared" si="111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1">
        <f t="shared" si="111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1">
        <f t="shared" si="111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1">
        <f t="shared" si="111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1">
        <f t="shared" si="111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1">
        <f t="shared" si="111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1">
        <f t="shared" si="111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1">
        <f t="shared" si="111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1">
        <f t="shared" si="111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1">
        <f t="shared" si="111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1">
        <f t="shared" si="111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1">
        <f t="shared" si="111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1">
        <f t="shared" si="111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1">
        <f t="shared" si="111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1">
        <f t="shared" si="111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1">
        <f t="shared" si="111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1">
        <f t="shared" si="111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1">
        <f t="shared" si="111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1">
        <f t="shared" si="111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1">
        <f t="shared" si="111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1">
        <f t="shared" si="111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1">
        <f t="shared" si="111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1">
        <f t="shared" si="111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1">
        <f t="shared" si="111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1">
        <f t="shared" si="111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1">
        <f t="shared" si="111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1">
        <f t="shared" si="111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1">
        <f t="shared" si="111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1">
        <f t="shared" si="111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1">
        <f t="shared" si="111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1">
        <f t="shared" si="111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1">
        <f t="shared" si="111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1">
        <f t="shared" si="111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1">
        <f t="shared" si="111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1">
        <f t="shared" si="111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1">
        <f t="shared" si="111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1">
        <f t="shared" si="111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1">
        <f t="shared" si="111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11">
        <f t="shared" ref="P1474:P1537" si="116">IFERROR(ROUND(E1474/L1474,2),0)</f>
        <v>103.2</v>
      </c>
      <c r="Q1474" s="13" t="s">
        <v>8320</v>
      </c>
      <c r="R1474" t="s">
        <v>8340</v>
      </c>
      <c r="S1474" s="16">
        <f t="shared" ref="S1474:S1537" si="117">(((J1474/60)/60)/24+DATE(1970,1,1))</f>
        <v>41533.542858796296</v>
      </c>
      <c r="T1474" s="16">
        <f t="shared" ref="T1474:T1537" si="118">(((I1474/60)/60)/24+DATE(1970,1,1))</f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11">
        <f t="shared" si="116"/>
        <v>38.46</v>
      </c>
      <c r="Q1475" s="13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1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1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1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1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1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1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1">
        <f t="shared" si="116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1">
        <f t="shared" si="116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1">
        <f t="shared" si="116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1">
        <f t="shared" si="116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1">
        <f t="shared" si="116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1">
        <f t="shared" si="116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1">
        <f t="shared" si="116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1">
        <f t="shared" si="116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1">
        <f t="shared" si="116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1">
        <f t="shared" si="116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1">
        <f t="shared" si="116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1">
        <f t="shared" si="116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1">
        <f t="shared" si="116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1">
        <f t="shared" si="116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1">
        <f t="shared" si="116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1">
        <f t="shared" si="116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1">
        <f t="shared" si="116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1">
        <f t="shared" si="116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1">
        <f t="shared" si="116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1">
        <f t="shared" si="116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1">
        <f t="shared" si="116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1">
        <f t="shared" si="116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1">
        <f t="shared" si="116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1">
        <f t="shared" si="116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1">
        <f t="shared" si="116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1">
        <f t="shared" si="116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1">
        <f t="shared" si="116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1">
        <f t="shared" si="116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1">
        <f t="shared" si="116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1">
        <f t="shared" si="116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1">
        <f t="shared" si="116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1">
        <f t="shared" si="116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1">
        <f t="shared" si="116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1">
        <f t="shared" si="116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1">
        <f t="shared" si="116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1">
        <f t="shared" si="116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1">
        <f t="shared" si="116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1">
        <f t="shared" si="116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1">
        <f t="shared" si="116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1">
        <f t="shared" si="116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1">
        <f t="shared" si="116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1">
        <f t="shared" si="116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1">
        <f t="shared" si="116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1">
        <f t="shared" si="116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1">
        <f t="shared" si="116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1">
        <f t="shared" si="116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1">
        <f t="shared" si="116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1">
        <f t="shared" si="116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1">
        <f t="shared" si="116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1">
        <f t="shared" si="116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1">
        <f t="shared" si="116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1">
        <f t="shared" si="116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1">
        <f t="shared" si="116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1">
        <f t="shared" si="116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1">
        <f t="shared" si="116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1">
        <f t="shared" si="116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11">
        <f t="shared" ref="P1538:P1601" si="121">IFERROR(ROUND(E1538/L1538,2),0)</f>
        <v>66.02</v>
      </c>
      <c r="Q1538" s="13" t="s">
        <v>8336</v>
      </c>
      <c r="R1538" t="s">
        <v>8337</v>
      </c>
      <c r="S1538" s="16">
        <f t="shared" ref="S1538:S1601" si="122">(((J1538/60)/60)/24+DATE(1970,1,1))</f>
        <v>42213.802199074074</v>
      </c>
      <c r="T1538" s="16">
        <f t="shared" ref="T1538:T1601" si="123">(((I1538/60)/60)/24+DATE(1970,1,1))</f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11">
        <f t="shared" si="121"/>
        <v>96.38</v>
      </c>
      <c r="Q1539" s="13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1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1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1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1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1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1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1">
        <f t="shared" si="121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1">
        <f t="shared" si="121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1">
        <f t="shared" si="121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1">
        <f t="shared" si="121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1">
        <f t="shared" si="121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1">
        <f t="shared" si="121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1">
        <f t="shared" si="121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1">
        <f t="shared" si="121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1">
        <f t="shared" si="121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1">
        <f t="shared" si="121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1">
        <f t="shared" si="121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1">
        <f t="shared" si="121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1">
        <f t="shared" si="121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1">
        <f t="shared" si="121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1">
        <f t="shared" si="121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1">
        <f t="shared" si="121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1">
        <f t="shared" si="121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1">
        <f t="shared" si="121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1">
        <f t="shared" si="121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1">
        <f t="shared" si="121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1">
        <f t="shared" si="121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1">
        <f t="shared" si="121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1">
        <f t="shared" si="121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1">
        <f t="shared" si="121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1">
        <f t="shared" si="121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1">
        <f t="shared" si="121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1">
        <f t="shared" si="121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1">
        <f t="shared" si="121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1">
        <f t="shared" si="121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1">
        <f t="shared" si="121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1">
        <f t="shared" si="121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1">
        <f t="shared" si="121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1">
        <f t="shared" si="121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1">
        <f t="shared" si="121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1">
        <f t="shared" si="121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1">
        <f t="shared" si="121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1">
        <f t="shared" si="121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1">
        <f t="shared" si="121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1">
        <f t="shared" si="121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1">
        <f t="shared" si="121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1">
        <f t="shared" si="121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1">
        <f t="shared" si="121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1">
        <f t="shared" si="121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1">
        <f t="shared" si="121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1">
        <f t="shared" si="121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1">
        <f t="shared" si="121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1">
        <f t="shared" si="121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1">
        <f t="shared" si="121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1">
        <f t="shared" si="121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1">
        <f t="shared" si="121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1">
        <f t="shared" si="121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1">
        <f t="shared" si="121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1">
        <f t="shared" si="121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1">
        <f t="shared" si="121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1">
        <f t="shared" si="121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1">
        <f t="shared" si="121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11">
        <f t="shared" ref="P1602:P1665" si="126">IFERROR(ROUND(E1602/L1602,2),0)</f>
        <v>40.78</v>
      </c>
      <c r="Q1602" s="13" t="s">
        <v>8336</v>
      </c>
      <c r="R1602" t="s">
        <v>8343</v>
      </c>
      <c r="S1602" s="16">
        <f t="shared" ref="S1602:S1665" si="127">(((J1602/60)/60)/24+DATE(1970,1,1))</f>
        <v>41791.057314814818</v>
      </c>
      <c r="T1602" s="16">
        <f t="shared" ref="T1602:T1665" si="128">(((I1602/60)/60)/24+DATE(1970,1,1))</f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11">
        <f t="shared" si="126"/>
        <v>48.33</v>
      </c>
      <c r="Q1603" s="13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1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1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1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1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1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1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1">
        <f t="shared" si="126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1">
        <f t="shared" si="126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1">
        <f t="shared" si="126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1">
        <f t="shared" si="126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1">
        <f t="shared" si="126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1">
        <f t="shared" si="126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1">
        <f t="shared" si="126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1">
        <f t="shared" si="126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1">
        <f t="shared" si="126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1">
        <f t="shared" si="126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1">
        <f t="shared" si="126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1">
        <f t="shared" si="126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1">
        <f t="shared" si="126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1">
        <f t="shared" si="126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1">
        <f t="shared" si="126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1">
        <f t="shared" si="126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1">
        <f t="shared" si="126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1">
        <f t="shared" si="126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1">
        <f t="shared" si="126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1">
        <f t="shared" si="126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1">
        <f t="shared" si="126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1">
        <f t="shared" si="126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1">
        <f t="shared" si="126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1">
        <f t="shared" si="126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1">
        <f t="shared" si="126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1">
        <f t="shared" si="126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1">
        <f t="shared" si="126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1">
        <f t="shared" si="126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1">
        <f t="shared" si="126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1">
        <f t="shared" si="126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1">
        <f t="shared" si="126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1">
        <f t="shared" si="126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1">
        <f t="shared" si="126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1">
        <f t="shared" si="126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1">
        <f t="shared" si="126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1">
        <f t="shared" si="126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1">
        <f t="shared" si="126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1">
        <f t="shared" si="126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1">
        <f t="shared" si="126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1">
        <f t="shared" si="126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1">
        <f t="shared" si="126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1">
        <f t="shared" si="126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1">
        <f t="shared" si="126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1">
        <f t="shared" si="126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1">
        <f t="shared" si="126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1">
        <f t="shared" si="126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1">
        <f t="shared" si="126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1">
        <f t="shared" si="126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1">
        <f t="shared" si="126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1">
        <f t="shared" si="126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1">
        <f t="shared" si="126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1">
        <f t="shared" si="126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1">
        <f t="shared" si="126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1">
        <f t="shared" si="126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1">
        <f t="shared" si="126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1">
        <f t="shared" si="126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s="13" t="s">
        <v>8323</v>
      </c>
      <c r="R1666" t="s">
        <v>8344</v>
      </c>
      <c r="S1666" s="16">
        <f t="shared" ref="S1666:S1729" si="132">(((J1666/60)/60)/24+DATE(1970,1,1))</f>
        <v>40939.761782407404</v>
      </c>
      <c r="T1666" s="16">
        <f t="shared" ref="T1666:T1729" si="133">(((I1666/60)/60)/24+DATE(1970,1,1))</f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11">
        <f t="shared" si="131"/>
        <v>44.96</v>
      </c>
      <c r="Q1667" s="13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1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1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1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1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1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1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1">
        <f t="shared" si="131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1">
        <f t="shared" si="131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1">
        <f t="shared" si="131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1">
        <f t="shared" si="131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1">
        <f t="shared" si="131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1">
        <f t="shared" si="131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1">
        <f t="shared" si="131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1">
        <f t="shared" si="131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1">
        <f t="shared" si="131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1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1">
        <f t="shared" si="131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1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1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1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1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1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1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1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1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1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1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1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1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1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1">
        <f t="shared" si="131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1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1">
        <f t="shared" si="131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1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1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1">
        <f t="shared" si="131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1">
        <f t="shared" si="131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1">
        <f t="shared" si="131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1">
        <f t="shared" si="131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1">
        <f t="shared" si="131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1">
        <f t="shared" si="131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1">
        <f t="shared" si="131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1">
        <f t="shared" si="131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1">
        <f t="shared" si="131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1">
        <f t="shared" si="131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1">
        <f t="shared" si="131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1">
        <f t="shared" si="131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1">
        <f t="shared" si="131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1">
        <f t="shared" si="131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1">
        <f t="shared" si="131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1">
        <f t="shared" si="131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1">
        <f t="shared" si="131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1">
        <f t="shared" si="131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1">
        <f t="shared" si="131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1">
        <f t="shared" si="131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1">
        <f t="shared" si="131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1">
        <f t="shared" si="131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1">
        <f t="shared" si="131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1">
        <f t="shared" si="131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1">
        <f t="shared" si="131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1">
        <f t="shared" si="131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1">
        <f t="shared" si="131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11">
        <f t="shared" ref="P1730:P1793" si="136">IFERROR(ROUND(E1730/L1730,2),0)</f>
        <v>122.14</v>
      </c>
      <c r="Q1730" s="13" t="s">
        <v>8323</v>
      </c>
      <c r="R1730" t="s">
        <v>8345</v>
      </c>
      <c r="S1730" s="16">
        <f t="shared" ref="S1730:S1793" si="137">(((J1730/60)/60)/24+DATE(1970,1,1))</f>
        <v>42268.625856481478</v>
      </c>
      <c r="T1730" s="16">
        <f t="shared" ref="T1730:T1793" si="138">(((I1730/60)/60)/24+DATE(1970,1,1))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11">
        <f t="shared" si="136"/>
        <v>0</v>
      </c>
      <c r="Q1731" s="13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1">
        <f t="shared" si="136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1">
        <f t="shared" si="136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1">
        <f t="shared" si="136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1">
        <f t="shared" si="136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1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1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1">
        <f t="shared" si="136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1">
        <f t="shared" si="136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1">
        <f t="shared" si="136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1">
        <f t="shared" si="136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1">
        <f t="shared" si="136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1">
        <f t="shared" si="136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1">
        <f t="shared" si="136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1">
        <f t="shared" si="136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1">
        <f t="shared" si="136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1">
        <f t="shared" si="136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1">
        <f t="shared" si="136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1">
        <f t="shared" si="136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1">
        <f t="shared" si="136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1">
        <f t="shared" si="136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1">
        <f t="shared" si="136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1">
        <f t="shared" si="136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1">
        <f t="shared" si="136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1">
        <f t="shared" si="136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1">
        <f t="shared" si="136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1">
        <f t="shared" si="136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1">
        <f t="shared" si="136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1">
        <f t="shared" si="136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1">
        <f t="shared" si="136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1">
        <f t="shared" si="136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1">
        <f t="shared" si="136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1">
        <f t="shared" si="136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1">
        <f t="shared" si="136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1">
        <f t="shared" si="136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1">
        <f t="shared" si="136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1">
        <f t="shared" si="136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1">
        <f t="shared" si="136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1">
        <f t="shared" si="136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1">
        <f t="shared" si="136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1">
        <f t="shared" si="136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1">
        <f t="shared" si="136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1">
        <f t="shared" si="136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1">
        <f t="shared" si="136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1">
        <f t="shared" si="136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1">
        <f t="shared" si="136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1">
        <f t="shared" si="136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1">
        <f t="shared" si="136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1">
        <f t="shared" si="136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1">
        <f t="shared" si="136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1">
        <f t="shared" si="136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1">
        <f t="shared" si="136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1">
        <f t="shared" si="136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1">
        <f t="shared" si="136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1">
        <f t="shared" si="136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1">
        <f t="shared" si="136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1">
        <f t="shared" si="136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1">
        <f t="shared" si="136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1">
        <f t="shared" si="136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1">
        <f t="shared" si="136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1">
        <f t="shared" si="136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1">
        <f t="shared" si="136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1">
        <f t="shared" si="136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11">
        <f t="shared" ref="P1794:P1857" si="141">IFERROR(ROUND(E1794/L1794,2),0)</f>
        <v>109.94</v>
      </c>
      <c r="Q1794" s="13" t="s">
        <v>8336</v>
      </c>
      <c r="R1794" t="s">
        <v>8337</v>
      </c>
      <c r="S1794" s="16">
        <f t="shared" ref="S1794:S1857" si="142">(((J1794/60)/60)/24+DATE(1970,1,1))</f>
        <v>42189.031041666662</v>
      </c>
      <c r="T1794" s="16">
        <f t="shared" ref="T1794:T1857" si="143">(((I1794/60)/60)/24+DATE(1970,1,1))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11">
        <f t="shared" si="141"/>
        <v>20</v>
      </c>
      <c r="Q1795" s="13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1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1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1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1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1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1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1">
        <f t="shared" si="141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1">
        <f t="shared" si="141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1">
        <f t="shared" si="141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1">
        <f t="shared" si="141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1">
        <f t="shared" si="141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1">
        <f t="shared" si="141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1">
        <f t="shared" si="141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1">
        <f t="shared" si="141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1">
        <f t="shared" si="141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1">
        <f t="shared" si="141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1">
        <f t="shared" si="141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1">
        <f t="shared" si="141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1">
        <f t="shared" si="141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1">
        <f t="shared" si="141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1">
        <f t="shared" si="141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1">
        <f t="shared" si="141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1">
        <f t="shared" si="141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1">
        <f t="shared" si="141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1">
        <f t="shared" si="141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1">
        <f t="shared" si="141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1">
        <f t="shared" si="141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1">
        <f t="shared" si="141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1">
        <f t="shared" si="141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1">
        <f t="shared" si="141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1">
        <f t="shared" si="141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1">
        <f t="shared" si="141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1">
        <f t="shared" si="141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1">
        <f t="shared" si="141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1">
        <f t="shared" si="141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1">
        <f t="shared" si="141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1">
        <f t="shared" si="141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1">
        <f t="shared" si="141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1">
        <f t="shared" si="141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1">
        <f t="shared" si="141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1">
        <f t="shared" si="141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1">
        <f t="shared" si="141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1">
        <f t="shared" si="141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1">
        <f t="shared" si="141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1">
        <f t="shared" si="141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1">
        <f t="shared" si="141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1">
        <f t="shared" si="141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1">
        <f t="shared" si="141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1">
        <f t="shared" si="141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1">
        <f t="shared" si="141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1">
        <f t="shared" si="141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1">
        <f t="shared" si="141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1">
        <f t="shared" si="141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1">
        <f t="shared" si="141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1">
        <f t="shared" si="141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1">
        <f t="shared" si="141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1">
        <f t="shared" si="141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1">
        <f t="shared" si="141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1">
        <f t="shared" si="141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1">
        <f t="shared" si="141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1">
        <f t="shared" si="141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1">
        <f t="shared" si="141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11">
        <f t="shared" ref="P1858:P1921" si="146">IFERROR(ROUND(E1858/L1858,2),0)</f>
        <v>53.29</v>
      </c>
      <c r="Q1858" s="13" t="s">
        <v>8323</v>
      </c>
      <c r="R1858" t="s">
        <v>8324</v>
      </c>
      <c r="S1858" s="16">
        <f t="shared" ref="S1858:S1921" si="147">(((J1858/60)/60)/24+DATE(1970,1,1))</f>
        <v>41817.854999999996</v>
      </c>
      <c r="T1858" s="16">
        <f t="shared" ref="T1858:T1921" si="148">(((I1858/60)/60)/24+DATE(1970,1,1))</f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11">
        <f t="shared" si="146"/>
        <v>136.36000000000001</v>
      </c>
      <c r="Q1859" s="13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1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1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1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1">
        <f t="shared" si="146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1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1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1">
        <f t="shared" si="146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1">
        <f t="shared" si="146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1">
        <f t="shared" si="146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1">
        <f t="shared" si="146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1">
        <f t="shared" si="146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1">
        <f t="shared" si="146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1">
        <f t="shared" si="146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1">
        <f t="shared" si="146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1">
        <f t="shared" si="146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1">
        <f t="shared" si="146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1">
        <f t="shared" si="146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1">
        <f t="shared" si="146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1">
        <f t="shared" si="146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1">
        <f t="shared" si="146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1">
        <f t="shared" si="146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1">
        <f t="shared" si="146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1">
        <f t="shared" si="146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1">
        <f t="shared" si="146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1">
        <f t="shared" si="146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1">
        <f t="shared" si="146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1">
        <f t="shared" si="146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1">
        <f t="shared" si="146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1">
        <f t="shared" si="146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1">
        <f t="shared" si="146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1">
        <f t="shared" si="146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1">
        <f t="shared" si="146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1">
        <f t="shared" si="146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1">
        <f t="shared" si="146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1">
        <f t="shared" si="146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1">
        <f t="shared" si="146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1">
        <f t="shared" si="146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1">
        <f t="shared" si="146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1">
        <f t="shared" si="146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1">
        <f t="shared" si="146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1">
        <f t="shared" si="146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1">
        <f t="shared" si="146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1">
        <f t="shared" si="146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1">
        <f t="shared" si="146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1">
        <f t="shared" si="146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1">
        <f t="shared" si="146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1">
        <f t="shared" si="146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1">
        <f t="shared" si="146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1">
        <f t="shared" si="146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1">
        <f t="shared" si="146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1">
        <f t="shared" si="146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1">
        <f t="shared" si="146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1">
        <f t="shared" si="146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1">
        <f t="shared" si="146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1">
        <f t="shared" si="146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1">
        <f t="shared" si="146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1">
        <f t="shared" si="146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1">
        <f t="shared" si="146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1">
        <f t="shared" si="146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1">
        <f t="shared" si="146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1">
        <f t="shared" si="146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1">
        <f t="shared" si="146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11">
        <f t="shared" ref="P1922:P1985" si="151">IFERROR(ROUND(E1922/L1922,2),0)</f>
        <v>40.98</v>
      </c>
      <c r="Q1922" s="13" t="s">
        <v>8317</v>
      </c>
      <c r="R1922" t="s">
        <v>8346</v>
      </c>
      <c r="S1922" s="16">
        <f t="shared" ref="S1922:S1985" si="152">(((J1922/60)/60)/24+DATE(1970,1,1))</f>
        <v>42270.875706018516</v>
      </c>
      <c r="T1922" s="16">
        <f t="shared" ref="T1922:T1985" si="153">(((I1922/60)/60)/24+DATE(1970,1,1))</f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11">
        <f t="shared" si="151"/>
        <v>54</v>
      </c>
      <c r="Q1923" s="13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1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1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1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1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1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1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1">
        <f t="shared" si="151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1">
        <f t="shared" si="151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1">
        <f t="shared" si="151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1">
        <f t="shared" si="151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1">
        <f t="shared" si="151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1">
        <f t="shared" si="151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1">
        <f t="shared" si="151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1">
        <f t="shared" si="151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1">
        <f t="shared" si="151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1">
        <f t="shared" si="151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1">
        <f t="shared" si="151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1">
        <f t="shared" si="151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1">
        <f t="shared" si="151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1">
        <f t="shared" si="151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1">
        <f t="shared" si="151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1">
        <f t="shared" si="151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1">
        <f t="shared" si="151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1">
        <f t="shared" si="151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1">
        <f t="shared" si="151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1">
        <f t="shared" si="151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1">
        <f t="shared" si="151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1">
        <f t="shared" si="151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1">
        <f t="shared" si="151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1">
        <f t="shared" si="151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1">
        <f t="shared" si="151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1">
        <f t="shared" si="151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1">
        <f t="shared" si="151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1">
        <f t="shared" si="151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1">
        <f t="shared" si="151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1">
        <f t="shared" si="151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1">
        <f t="shared" si="151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1">
        <f t="shared" si="151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1">
        <f t="shared" si="151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1">
        <f t="shared" si="151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1">
        <f t="shared" si="151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1">
        <f t="shared" si="151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1">
        <f t="shared" si="151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1">
        <f t="shared" si="151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1">
        <f t="shared" si="151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1">
        <f t="shared" si="151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1">
        <f t="shared" si="151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1">
        <f t="shared" si="151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1">
        <f t="shared" si="151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1">
        <f t="shared" si="151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1">
        <f t="shared" si="151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1">
        <f t="shared" si="151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1">
        <f t="shared" si="151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1">
        <f t="shared" si="151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1">
        <f t="shared" si="151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1">
        <f t="shared" si="151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1">
        <f t="shared" si="151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1">
        <f t="shared" si="151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1">
        <f t="shared" si="151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1">
        <f t="shared" si="151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1">
        <f t="shared" si="151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1">
        <f t="shared" si="151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11">
        <f t="shared" ref="P1986:P2049" si="156">IFERROR(ROUND(E1986/L1986,2),0)</f>
        <v>453.14</v>
      </c>
      <c r="Q1986" s="13" t="s">
        <v>8336</v>
      </c>
      <c r="R1986" t="s">
        <v>8348</v>
      </c>
      <c r="S1986" s="16">
        <f t="shared" ref="S1986:S2049" si="157">(((J1986/60)/60)/24+DATE(1970,1,1))</f>
        <v>41913.790289351848</v>
      </c>
      <c r="T1986" s="16">
        <f t="shared" ref="T1986:T2049" si="158">(((I1986/60)/60)/24+DATE(1970,1,1))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11">
        <f t="shared" si="156"/>
        <v>12.75</v>
      </c>
      <c r="Q1987" s="13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1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1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1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1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1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1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1">
        <f t="shared" si="156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1">
        <f t="shared" si="156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1">
        <f t="shared" si="156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1">
        <f t="shared" si="156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1">
        <f t="shared" si="156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1">
        <f t="shared" si="156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1">
        <f t="shared" si="156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1">
        <f t="shared" si="156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1">
        <f t="shared" si="156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1">
        <f t="shared" si="156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1">
        <f t="shared" si="156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1">
        <f t="shared" si="156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1">
        <f t="shared" si="156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1">
        <f t="shared" si="156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1">
        <f t="shared" si="156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1">
        <f t="shared" si="156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1">
        <f t="shared" si="156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1">
        <f t="shared" si="156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1">
        <f t="shared" si="156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1">
        <f t="shared" si="156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1">
        <f t="shared" si="156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1">
        <f t="shared" si="156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1">
        <f t="shared" si="156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1">
        <f t="shared" si="156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1">
        <f t="shared" si="156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1">
        <f t="shared" si="156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1">
        <f t="shared" si="156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1">
        <f t="shared" si="156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1">
        <f t="shared" si="156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1">
        <f t="shared" si="156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1">
        <f t="shared" si="156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1">
        <f t="shared" si="156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1">
        <f t="shared" si="156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1">
        <f t="shared" si="156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1">
        <f t="shared" si="156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1">
        <f t="shared" si="156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1">
        <f t="shared" si="156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1">
        <f t="shared" si="156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1">
        <f t="shared" si="156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1">
        <f t="shared" si="156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1">
        <f t="shared" si="156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1">
        <f t="shared" si="156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1">
        <f t="shared" si="156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1">
        <f t="shared" si="156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1">
        <f t="shared" si="156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1">
        <f t="shared" si="156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1">
        <f t="shared" si="156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1">
        <f t="shared" si="156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1">
        <f t="shared" si="156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1">
        <f t="shared" si="156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1">
        <f t="shared" si="156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1">
        <f t="shared" si="156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1">
        <f t="shared" si="156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1">
        <f t="shared" si="156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1">
        <f t="shared" si="156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1">
        <f t="shared" si="156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11">
        <f t="shared" ref="P2050:P2113" si="161">IFERROR(ROUND(E2050/L2050,2),0)</f>
        <v>91.83</v>
      </c>
      <c r="Q2050" s="13" t="s">
        <v>8317</v>
      </c>
      <c r="R2050" t="s">
        <v>8347</v>
      </c>
      <c r="S2050" s="16">
        <f t="shared" ref="S2050:S2113" si="162">(((J2050/60)/60)/24+DATE(1970,1,1))</f>
        <v>41387.651516203703</v>
      </c>
      <c r="T2050" s="16">
        <f t="shared" ref="T2050:T2113" si="163">(((I2050/60)/60)/24+DATE(1970,1,1))</f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11">
        <f t="shared" si="161"/>
        <v>80.989999999999995</v>
      </c>
      <c r="Q2051" s="13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1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1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1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1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1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1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1">
        <f t="shared" si="161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1">
        <f t="shared" si="161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1">
        <f t="shared" si="161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1">
        <f t="shared" si="161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1">
        <f t="shared" si="161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1">
        <f t="shared" si="161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1">
        <f t="shared" si="161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1">
        <f t="shared" si="161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1">
        <f t="shared" si="161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1">
        <f t="shared" si="161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1">
        <f t="shared" si="161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1">
        <f t="shared" si="161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1">
        <f t="shared" si="161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1">
        <f t="shared" si="161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1">
        <f t="shared" si="161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1">
        <f t="shared" si="161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1">
        <f t="shared" si="161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1">
        <f t="shared" si="161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1">
        <f t="shared" si="161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1">
        <f t="shared" si="161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1">
        <f t="shared" si="161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1">
        <f t="shared" si="161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1">
        <f t="shared" si="161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1">
        <f t="shared" si="161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1">
        <f t="shared" si="161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1">
        <f t="shared" si="161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58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1">
        <f t="shared" si="161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1">
        <f t="shared" si="161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1">
        <f t="shared" si="161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1">
        <f t="shared" si="161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1">
        <f t="shared" si="161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1">
        <f t="shared" si="161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1">
        <f t="shared" si="161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1">
        <f t="shared" si="161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1">
        <f t="shared" si="161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1">
        <f t="shared" si="161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1">
        <f t="shared" si="161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1">
        <f t="shared" si="161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1">
        <f t="shared" si="161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1">
        <f t="shared" si="161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1">
        <f t="shared" si="161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1">
        <f t="shared" si="161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1">
        <f t="shared" si="161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1">
        <f t="shared" si="161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1">
        <f t="shared" si="161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1">
        <f t="shared" si="161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1">
        <f t="shared" si="161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1">
        <f t="shared" si="161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1">
        <f t="shared" si="161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1">
        <f t="shared" si="161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1">
        <f t="shared" si="161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1">
        <f t="shared" si="161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1">
        <f t="shared" si="161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1">
        <f t="shared" si="161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1">
        <f t="shared" si="161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1">
        <f t="shared" si="161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11">
        <f t="shared" ref="P2114:P2177" si="166">IFERROR(ROUND(E2114/L2114,2),0)</f>
        <v>27.27</v>
      </c>
      <c r="Q2114" s="13" t="s">
        <v>8323</v>
      </c>
      <c r="R2114" t="s">
        <v>8327</v>
      </c>
      <c r="S2114" s="16">
        <f t="shared" ref="S2114:S2177" si="167">(((J2114/60)/60)/24+DATE(1970,1,1))</f>
        <v>41365.928159722222</v>
      </c>
      <c r="T2114" s="16">
        <f t="shared" ref="T2114:T2177" si="168">(((I2114/60)/60)/24+DATE(1970,1,1))</f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11">
        <f t="shared" si="166"/>
        <v>68.599999999999994</v>
      </c>
      <c r="Q2115" s="13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1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1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1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1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1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1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1">
        <f t="shared" si="166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1">
        <f t="shared" si="166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1">
        <f t="shared" si="166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1">
        <f t="shared" si="166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1">
        <f t="shared" si="166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1">
        <f t="shared" si="166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1">
        <f t="shared" si="166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1">
        <f t="shared" si="166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1">
        <f t="shared" si="166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1">
        <f t="shared" si="166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1">
        <f t="shared" si="166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1">
        <f t="shared" si="166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1">
        <f t="shared" si="166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1">
        <f t="shared" si="166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1">
        <f t="shared" si="166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1">
        <f t="shared" si="166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1">
        <f t="shared" si="166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1">
        <f t="shared" si="166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1">
        <f t="shared" si="166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1">
        <f t="shared" si="166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1">
        <f t="shared" si="166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1">
        <f t="shared" si="166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1">
        <f t="shared" si="166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1">
        <f t="shared" si="166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1">
        <f t="shared" si="166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1">
        <f t="shared" si="166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1">
        <f t="shared" si="166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1">
        <f t="shared" si="166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1">
        <f t="shared" si="166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1">
        <f t="shared" si="166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1">
        <f t="shared" si="166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1">
        <f t="shared" si="166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1">
        <f t="shared" si="166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1">
        <f t="shared" si="166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1">
        <f t="shared" si="166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1">
        <f t="shared" si="166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1">
        <f t="shared" si="166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1">
        <f t="shared" si="166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1">
        <f t="shared" si="166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1">
        <f t="shared" si="166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1">
        <f t="shared" si="166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1">
        <f t="shared" si="166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1">
        <f t="shared" si="166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1">
        <f t="shared" si="166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1">
        <f t="shared" si="166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1">
        <f t="shared" si="166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1">
        <f t="shared" si="166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1">
        <f t="shared" si="166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1">
        <f t="shared" si="166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1">
        <f t="shared" si="166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1">
        <f t="shared" si="166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1">
        <f t="shared" si="166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1">
        <f t="shared" si="166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1">
        <f t="shared" si="166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1">
        <f t="shared" si="166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1">
        <f t="shared" si="166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11">
        <f t="shared" ref="P2178:P2241" si="171">IFERROR(ROUND(E2178/L2178,2),0)</f>
        <v>88.75</v>
      </c>
      <c r="Q2178" s="13" t="s">
        <v>8323</v>
      </c>
      <c r="R2178" t="s">
        <v>8324</v>
      </c>
      <c r="S2178" s="16">
        <f t="shared" ref="S2178:S2241" si="172">(((J2178/60)/60)/24+DATE(1970,1,1))</f>
        <v>42096.633206018523</v>
      </c>
      <c r="T2178" s="16">
        <f t="shared" ref="T2178:T2241" si="173">(((I2178/60)/60)/24+DATE(1970,1,1))</f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11">
        <f t="shared" si="171"/>
        <v>65.87</v>
      </c>
      <c r="Q2179" s="13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1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1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1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1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1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1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1">
        <f t="shared" si="171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1">
        <f t="shared" si="171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1">
        <f t="shared" si="171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1">
        <f t="shared" si="171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1">
        <f t="shared" si="171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1">
        <f t="shared" si="171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1">
        <f t="shared" si="171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1">
        <f t="shared" si="171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1">
        <f t="shared" si="171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1">
        <f t="shared" si="171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1">
        <f t="shared" si="171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1">
        <f t="shared" si="171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1">
        <f t="shared" si="171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1">
        <f t="shared" si="171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1">
        <f t="shared" si="171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1">
        <f t="shared" si="171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1">
        <f t="shared" si="171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1">
        <f t="shared" si="171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1">
        <f t="shared" si="171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1">
        <f t="shared" si="171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1">
        <f t="shared" si="171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1">
        <f t="shared" si="171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1">
        <f t="shared" si="171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1">
        <f t="shared" si="171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1">
        <f t="shared" si="171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1">
        <f t="shared" si="171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1">
        <f t="shared" si="171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1">
        <f t="shared" si="171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1">
        <f t="shared" si="171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1">
        <f t="shared" si="171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1">
        <f t="shared" si="171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1">
        <f t="shared" si="171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1">
        <f t="shared" si="171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1">
        <f t="shared" si="171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1">
        <f t="shared" si="171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1">
        <f t="shared" si="171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1">
        <f t="shared" si="171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1">
        <f t="shared" si="171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1">
        <f t="shared" si="171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1">
        <f t="shared" si="171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1">
        <f t="shared" si="171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1">
        <f t="shared" si="171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1">
        <f t="shared" si="171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1">
        <f t="shared" si="171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1">
        <f t="shared" si="171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1">
        <f t="shared" si="171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1">
        <f t="shared" si="171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1">
        <f t="shared" si="171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1">
        <f t="shared" si="171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1">
        <f t="shared" si="171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1">
        <f t="shared" si="171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1">
        <f t="shared" si="171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1">
        <f t="shared" si="171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1">
        <f t="shared" si="171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1">
        <f t="shared" si="171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1">
        <f t="shared" si="171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s="13" t="s">
        <v>8331</v>
      </c>
      <c r="R2242" t="s">
        <v>8349</v>
      </c>
      <c r="S2242" s="16">
        <f t="shared" ref="S2242:S2305" si="177">(((J2242/60)/60)/24+DATE(1970,1,1))</f>
        <v>42452.825740740736</v>
      </c>
      <c r="T2242" s="16">
        <f t="shared" ref="T2242:T2305" si="178">(((I2242/60)/60)/24+DATE(1970,1,1))</f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11">
        <f t="shared" si="176"/>
        <v>49.47</v>
      </c>
      <c r="Q2243" s="13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1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1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1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1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1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1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1">
        <f t="shared" si="176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1">
        <f t="shared" si="176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1">
        <f t="shared" si="176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1">
        <f t="shared" si="176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1">
        <f t="shared" si="176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1">
        <f t="shared" si="176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1">
        <f t="shared" si="176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1">
        <f t="shared" si="176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1">
        <f t="shared" si="176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1">
        <f t="shared" si="176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1">
        <f t="shared" si="176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1">
        <f t="shared" si="176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1">
        <f t="shared" si="176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1">
        <f t="shared" si="176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1">
        <f t="shared" si="176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1">
        <f t="shared" si="176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1">
        <f t="shared" si="176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1">
        <f t="shared" si="176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1">
        <f t="shared" si="176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1">
        <f t="shared" si="176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1">
        <f t="shared" si="176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1">
        <f t="shared" si="176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1">
        <f t="shared" si="176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1">
        <f t="shared" si="176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1">
        <f t="shared" si="176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1">
        <f t="shared" si="176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1">
        <f t="shared" si="176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1">
        <f t="shared" si="176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1">
        <f t="shared" si="176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1">
        <f t="shared" si="176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1">
        <f t="shared" si="176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1">
        <f t="shared" si="176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1">
        <f t="shared" si="176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1">
        <f t="shared" si="176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1">
        <f t="shared" si="176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1">
        <f t="shared" si="176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1">
        <f t="shared" si="176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1">
        <f t="shared" si="176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1">
        <f t="shared" si="176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1">
        <f t="shared" si="176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1">
        <f t="shared" si="176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1">
        <f t="shared" si="176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1">
        <f t="shared" si="176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1">
        <f t="shared" si="176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1">
        <f t="shared" si="176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1">
        <f t="shared" si="176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1">
        <f t="shared" si="176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1">
        <f t="shared" si="176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1">
        <f t="shared" si="176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1">
        <f t="shared" si="176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1">
        <f t="shared" si="176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1">
        <f t="shared" si="176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1">
        <f t="shared" si="176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1">
        <f t="shared" si="176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1">
        <f t="shared" si="176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1">
        <f t="shared" si="176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11">
        <f t="shared" ref="P2306:P2369" si="181">IFERROR(ROUND(E2306/L2306,2),0)</f>
        <v>53.47</v>
      </c>
      <c r="Q2306" s="13" t="s">
        <v>8323</v>
      </c>
      <c r="R2306" t="s">
        <v>8327</v>
      </c>
      <c r="S2306" s="16">
        <f t="shared" ref="S2306:S2369" si="182">(((J2306/60)/60)/24+DATE(1970,1,1))</f>
        <v>40502.815868055557</v>
      </c>
      <c r="T2306" s="16">
        <f t="shared" ref="T2306:T2369" si="183">(((I2306/60)/60)/24+DATE(1970,1,1))</f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11">
        <f t="shared" si="181"/>
        <v>109.11</v>
      </c>
      <c r="Q2307" s="13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1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1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1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1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1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1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1">
        <f t="shared" si="181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1">
        <f t="shared" si="181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1">
        <f t="shared" si="181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1">
        <f t="shared" si="181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1">
        <f t="shared" si="181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1">
        <f t="shared" si="181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1">
        <f t="shared" si="181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1">
        <f t="shared" si="181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1">
        <f t="shared" si="181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1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1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1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1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1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1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1">
        <f t="shared" si="181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1">
        <f t="shared" si="181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1">
        <f t="shared" si="181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1">
        <f t="shared" si="181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1">
        <f t="shared" si="181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58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1">
        <f t="shared" si="181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1">
        <f t="shared" si="181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1">
        <f t="shared" si="181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1">
        <f t="shared" si="181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1">
        <f t="shared" si="181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1">
        <f t="shared" si="181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1">
        <f t="shared" si="181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1">
        <f t="shared" si="181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1">
        <f t="shared" si="181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1">
        <f t="shared" si="181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1">
        <f t="shared" si="181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1">
        <f t="shared" si="181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1">
        <f t="shared" si="181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1">
        <f t="shared" si="181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1">
        <f t="shared" si="181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1">
        <f t="shared" si="181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1">
        <f t="shared" si="181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1">
        <f t="shared" si="181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1">
        <f t="shared" si="181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1">
        <f t="shared" si="181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1">
        <f t="shared" si="181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1">
        <f t="shared" si="181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1">
        <f t="shared" si="181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1">
        <f t="shared" si="181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1">
        <f t="shared" si="181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1">
        <f t="shared" si="181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1">
        <f t="shared" si="181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1">
        <f t="shared" si="181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1">
        <f t="shared" si="181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1">
        <f t="shared" si="181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1">
        <f t="shared" si="181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1">
        <f t="shared" si="181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1">
        <f t="shared" si="181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1">
        <f t="shared" si="181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1">
        <f t="shared" si="181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1">
        <f t="shared" si="181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11">
        <f t="shared" ref="P2370:P2433" si="186">IFERROR(ROUND(E2370/L2370,2),0)</f>
        <v>50</v>
      </c>
      <c r="Q2370" s="13" t="s">
        <v>8317</v>
      </c>
      <c r="R2370" t="s">
        <v>8318</v>
      </c>
      <c r="S2370" s="16">
        <f t="shared" ref="S2370:S2433" si="187">(((J2370/60)/60)/24+DATE(1970,1,1))</f>
        <v>42063.721817129626</v>
      </c>
      <c r="T2370" s="16">
        <f t="shared" ref="T2370:T2433" si="188">(((I2370/60)/60)/24+DATE(1970,1,1))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11">
        <f t="shared" si="186"/>
        <v>0</v>
      </c>
      <c r="Q2371" s="13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1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1">
        <f t="shared" si="186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1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1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1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1">
        <f t="shared" si="186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1">
        <f t="shared" si="186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1">
        <f t="shared" si="186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1">
        <f t="shared" si="186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1">
        <f t="shared" si="186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1">
        <f t="shared" si="186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1">
        <f t="shared" si="186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1">
        <f t="shared" si="186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1">
        <f t="shared" si="186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1">
        <f t="shared" si="186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1">
        <f t="shared" si="186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1">
        <f t="shared" si="186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1">
        <f t="shared" si="186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1">
        <f t="shared" si="186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1">
        <f t="shared" si="186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1">
        <f t="shared" si="186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1">
        <f t="shared" si="186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1">
        <f t="shared" si="186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1">
        <f t="shared" si="186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1">
        <f t="shared" si="186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1">
        <f t="shared" si="186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1">
        <f t="shared" si="186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1">
        <f t="shared" si="186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1">
        <f t="shared" si="186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1">
        <f t="shared" si="186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1">
        <f t="shared" si="186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1">
        <f t="shared" si="186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1">
        <f t="shared" si="186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1">
        <f t="shared" si="186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1">
        <f t="shared" si="186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1">
        <f t="shared" si="186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1">
        <f t="shared" si="186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1">
        <f t="shared" si="186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1">
        <f t="shared" si="186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1">
        <f t="shared" si="186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1">
        <f t="shared" si="186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1">
        <f t="shared" si="186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1">
        <f t="shared" si="186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1">
        <f t="shared" si="186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1">
        <f t="shared" si="186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1">
        <f t="shared" si="186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1">
        <f t="shared" si="186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1">
        <f t="shared" si="186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1">
        <f t="shared" si="186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1">
        <f t="shared" si="186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1">
        <f t="shared" si="186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1">
        <f t="shared" si="186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1">
        <f t="shared" si="186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1">
        <f t="shared" si="186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1">
        <f t="shared" si="186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1">
        <f t="shared" si="186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1">
        <f t="shared" si="186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1">
        <f t="shared" si="186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1">
        <f t="shared" si="186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1">
        <f t="shared" si="186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1">
        <f t="shared" si="186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1">
        <f t="shared" si="186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11">
        <f t="shared" ref="P2434:P2497" si="191">IFERROR(ROUND(E2434/L2434,2),0)</f>
        <v>1</v>
      </c>
      <c r="Q2434" s="13" t="s">
        <v>8334</v>
      </c>
      <c r="R2434" t="s">
        <v>8335</v>
      </c>
      <c r="S2434" s="16">
        <f t="shared" ref="S2434:S2497" si="192">(((J2434/60)/60)/24+DATE(1970,1,1))</f>
        <v>42041.218715277777</v>
      </c>
      <c r="T2434" s="16">
        <f t="shared" ref="T2434:T2497" si="193">(((I2434/60)/60)/24+DATE(1970,1,1))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11">
        <f t="shared" si="191"/>
        <v>0</v>
      </c>
      <c r="Q2435" s="13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1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1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1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1">
        <f t="shared" si="191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1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1">
        <f t="shared" si="191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1">
        <f t="shared" si="191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1">
        <f t="shared" si="191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1">
        <f t="shared" si="191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1">
        <f t="shared" si="191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1">
        <f t="shared" si="191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1">
        <f t="shared" si="191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1">
        <f t="shared" si="191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1">
        <f t="shared" si="191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1">
        <f t="shared" si="191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1">
        <f t="shared" si="191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1">
        <f t="shared" si="191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1">
        <f t="shared" si="191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1">
        <f t="shared" si="191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1">
        <f t="shared" si="191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1">
        <f t="shared" si="191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1">
        <f t="shared" si="191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1">
        <f t="shared" si="191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1">
        <f t="shared" si="191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1">
        <f t="shared" si="191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1">
        <f t="shared" si="191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1">
        <f t="shared" si="191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1">
        <f t="shared" si="191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1">
        <f t="shared" si="191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1">
        <f t="shared" si="191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1">
        <f t="shared" si="191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1">
        <f t="shared" si="191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1">
        <f t="shared" si="191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1">
        <f t="shared" si="191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1">
        <f t="shared" si="191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1">
        <f t="shared" si="191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1">
        <f t="shared" si="191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1">
        <f t="shared" si="191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1">
        <f t="shared" si="191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1">
        <f t="shared" si="191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1">
        <f t="shared" si="191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1">
        <f t="shared" si="191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1">
        <f t="shared" si="191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1">
        <f t="shared" si="191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1">
        <f t="shared" si="191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1">
        <f t="shared" si="191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1">
        <f t="shared" si="191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1">
        <f t="shared" si="191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1">
        <f t="shared" si="191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1">
        <f t="shared" si="191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1">
        <f t="shared" si="191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1">
        <f t="shared" si="191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1">
        <f t="shared" si="191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1">
        <f t="shared" si="191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1">
        <f t="shared" si="191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1">
        <f t="shared" si="191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1">
        <f t="shared" si="191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1">
        <f t="shared" si="191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1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1">
        <f t="shared" si="191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1">
        <f t="shared" si="191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1">
        <f t="shared" si="191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11">
        <f t="shared" ref="P2498:P2561" si="196">IFERROR(ROUND(E2498/L2498,2),0)</f>
        <v>600</v>
      </c>
      <c r="Q2498" s="13" t="s">
        <v>8323</v>
      </c>
      <c r="R2498" t="s">
        <v>8327</v>
      </c>
      <c r="S2498" s="16">
        <f t="shared" ref="S2498:S2561" si="197">(((J2498/60)/60)/24+DATE(1970,1,1))</f>
        <v>41327.996435185189</v>
      </c>
      <c r="T2498" s="16">
        <f t="shared" ref="T2498:T2561" si="198">(((I2498/60)/60)/24+DATE(1970,1,1))</f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11">
        <f t="shared" si="196"/>
        <v>80.55</v>
      </c>
      <c r="Q2499" s="13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1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1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1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1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1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58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1">
        <f t="shared" si="196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1">
        <f t="shared" si="196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1">
        <f t="shared" si="196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1">
        <f t="shared" si="196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1">
        <f t="shared" si="196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1">
        <f t="shared" si="196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1">
        <f t="shared" si="196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1">
        <f t="shared" si="196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1">
        <f t="shared" si="196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1">
        <f t="shared" si="196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1">
        <f t="shared" si="196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1">
        <f t="shared" si="196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1">
        <f t="shared" si="196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1">
        <f t="shared" si="196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1">
        <f t="shared" si="196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1">
        <f t="shared" si="196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1">
        <f t="shared" si="196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1">
        <f t="shared" si="196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1">
        <f t="shared" si="196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1">
        <f t="shared" si="196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1">
        <f t="shared" si="196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1">
        <f t="shared" si="196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1">
        <f t="shared" si="196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1">
        <f t="shared" si="196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1">
        <f t="shared" si="196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1">
        <f t="shared" si="196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1">
        <f t="shared" si="196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1">
        <f t="shared" si="196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1">
        <f t="shared" si="196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1">
        <f t="shared" si="196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1">
        <f t="shared" si="196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1">
        <f t="shared" si="196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1">
        <f t="shared" si="196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1">
        <f t="shared" si="196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1">
        <f t="shared" si="196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1">
        <f t="shared" si="196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1">
        <f t="shared" si="196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1">
        <f t="shared" si="196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1">
        <f t="shared" si="196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1">
        <f t="shared" si="196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1">
        <f t="shared" si="196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1">
        <f t="shared" si="196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1">
        <f t="shared" si="196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1">
        <f t="shared" si="196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1">
        <f t="shared" si="196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1">
        <f t="shared" si="196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1">
        <f t="shared" si="196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1">
        <f t="shared" si="196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1">
        <f t="shared" si="196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1">
        <f t="shared" si="196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1">
        <f t="shared" si="196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1">
        <f t="shared" si="196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1">
        <f t="shared" si="196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1">
        <f t="shared" si="196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1">
        <f t="shared" si="196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1">
        <f t="shared" si="196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1">
        <f t="shared" si="196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11">
        <f t="shared" ref="P2562:P2625" si="201">IFERROR(ROUND(E2562/L2562,2),0)</f>
        <v>143</v>
      </c>
      <c r="Q2562" s="13" t="s">
        <v>8323</v>
      </c>
      <c r="R2562" t="s">
        <v>8352</v>
      </c>
      <c r="S2562" s="16">
        <f t="shared" ref="S2562:S2625" si="202">(((J2562/60)/60)/24+DATE(1970,1,1))</f>
        <v>42039.951087962967</v>
      </c>
      <c r="T2562" s="16">
        <f t="shared" ref="T2562:T2625" si="203">(((I2562/60)/60)/24+DATE(1970,1,1))</f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11">
        <f t="shared" si="201"/>
        <v>0</v>
      </c>
      <c r="Q2563" s="13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1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1">
        <f t="shared" si="201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1">
        <f t="shared" si="201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1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1">
        <f t="shared" si="201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1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1">
        <f t="shared" si="201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1">
        <f t="shared" si="201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1">
        <f t="shared" si="201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1">
        <f t="shared" si="201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1">
        <f t="shared" si="201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1">
        <f t="shared" si="201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1">
        <f t="shared" si="201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1">
        <f t="shared" si="201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1">
        <f t="shared" si="201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1">
        <f t="shared" si="201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1">
        <f t="shared" si="201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1">
        <f t="shared" si="201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1">
        <f t="shared" si="201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1">
        <f t="shared" si="201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1">
        <f t="shared" si="201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1">
        <f t="shared" si="201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1">
        <f t="shared" si="201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1">
        <f t="shared" si="201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1">
        <f t="shared" si="201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1">
        <f t="shared" si="201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1">
        <f t="shared" si="201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1">
        <f t="shared" si="201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1">
        <f t="shared" si="201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1">
        <f t="shared" si="201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1">
        <f t="shared" si="201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1">
        <f t="shared" si="201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1">
        <f t="shared" si="201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1">
        <f t="shared" si="201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1">
        <f t="shared" si="201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1">
        <f t="shared" si="201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1">
        <f t="shared" si="201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1">
        <f t="shared" si="201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1">
        <f t="shared" si="201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1">
        <f t="shared" si="201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1">
        <f t="shared" si="201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1">
        <f t="shared" si="201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1">
        <f t="shared" si="201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1">
        <f t="shared" si="201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1">
        <f t="shared" si="201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1">
        <f t="shared" si="201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1">
        <f t="shared" si="201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1">
        <f t="shared" si="201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1">
        <f t="shared" si="201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1">
        <f t="shared" si="201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1">
        <f t="shared" si="201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1">
        <f t="shared" si="201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1">
        <f t="shared" si="201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1">
        <f t="shared" si="201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1">
        <f t="shared" si="201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1">
        <f t="shared" si="201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1">
        <f t="shared" si="201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1">
        <f t="shared" si="201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1">
        <f t="shared" si="201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1">
        <f t="shared" si="201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1">
        <f t="shared" si="201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1">
        <f t="shared" si="201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11">
        <f t="shared" ref="P2626:P2689" si="206">IFERROR(ROUND(E2626/L2626,2),0)</f>
        <v>31.82</v>
      </c>
      <c r="Q2626" s="13" t="s">
        <v>8317</v>
      </c>
      <c r="R2626" t="s">
        <v>8353</v>
      </c>
      <c r="S2626" s="16">
        <f t="shared" ref="S2626:S2689" si="207">(((J2626/60)/60)/24+DATE(1970,1,1))</f>
        <v>41144.42155092593</v>
      </c>
      <c r="T2626" s="16">
        <f t="shared" ref="T2626:T2689" si="208">(((I2626/60)/60)/24+DATE(1970,1,1))</f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11">
        <f t="shared" si="206"/>
        <v>27.58</v>
      </c>
      <c r="Q2627" s="13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1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1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1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1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1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1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1">
        <f t="shared" si="206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1">
        <f t="shared" si="206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1">
        <f t="shared" si="206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1">
        <f t="shared" si="206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1">
        <f t="shared" si="206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1">
        <f t="shared" si="206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1">
        <f t="shared" si="206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1">
        <f t="shared" si="206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1">
        <f t="shared" si="206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1">
        <f t="shared" si="206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1">
        <f t="shared" si="206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1">
        <f t="shared" si="206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1">
        <f t="shared" si="206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1">
        <f t="shared" si="206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1">
        <f t="shared" si="206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1">
        <f t="shared" si="206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1">
        <f t="shared" si="206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1">
        <f t="shared" si="206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1">
        <f t="shared" si="206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1">
        <f t="shared" si="206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1">
        <f t="shared" si="206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1">
        <f t="shared" si="206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1">
        <f t="shared" si="206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1">
        <f t="shared" si="206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1">
        <f t="shared" si="206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1">
        <f t="shared" si="206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1">
        <f t="shared" si="206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1">
        <f t="shared" si="206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1">
        <f t="shared" si="206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1">
        <f t="shared" si="206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1">
        <f t="shared" si="206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1">
        <f t="shared" si="206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1">
        <f t="shared" si="206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58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1">
        <f t="shared" si="206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1">
        <f t="shared" si="206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1">
        <f t="shared" si="206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1">
        <f t="shared" si="206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1">
        <f t="shared" si="206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1">
        <f t="shared" si="206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1">
        <f t="shared" si="206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1">
        <f t="shared" si="206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1">
        <f t="shared" si="206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1">
        <f t="shared" si="206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1">
        <f t="shared" si="206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1">
        <f t="shared" si="206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1">
        <f t="shared" si="206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1">
        <f t="shared" si="206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1">
        <f t="shared" si="206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1">
        <f t="shared" si="206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1">
        <f t="shared" si="206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1">
        <f t="shared" si="206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1">
        <f t="shared" si="206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1">
        <f t="shared" si="206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1">
        <f t="shared" si="206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1">
        <f t="shared" si="206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1">
        <f t="shared" si="206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11">
        <f t="shared" ref="P2690:P2753" si="211">IFERROR(ROUND(E2690/L2690,2),0)</f>
        <v>5.29</v>
      </c>
      <c r="Q2690" s="13" t="s">
        <v>8334</v>
      </c>
      <c r="R2690" t="s">
        <v>8335</v>
      </c>
      <c r="S2690" s="16">
        <f t="shared" ref="S2690:S2753" si="212">(((J2690/60)/60)/24+DATE(1970,1,1))</f>
        <v>42028.118865740747</v>
      </c>
      <c r="T2690" s="16">
        <f t="shared" ref="T2690:T2753" si="213">(((I2690/60)/60)/24+DATE(1970,1,1))</f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11">
        <f t="shared" si="211"/>
        <v>1</v>
      </c>
      <c r="Q2691" s="13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1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1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1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1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1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1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1">
        <f t="shared" si="211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1">
        <f t="shared" si="211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1">
        <f t="shared" si="211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1">
        <f t="shared" si="211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1">
        <f t="shared" si="211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1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1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1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1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1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1">
        <f t="shared" si="211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1">
        <f t="shared" si="211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1">
        <f t="shared" si="211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1">
        <f t="shared" si="211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1">
        <f t="shared" si="211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1">
        <f t="shared" si="211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1">
        <f t="shared" si="211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1">
        <f t="shared" si="211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1">
        <f t="shared" si="211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1">
        <f t="shared" si="211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1">
        <f t="shared" si="211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1">
        <f t="shared" si="211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1">
        <f t="shared" si="211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1">
        <f t="shared" si="211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1">
        <f t="shared" si="211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1">
        <f t="shared" si="211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1">
        <f t="shared" si="211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1">
        <f t="shared" si="211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1">
        <f t="shared" si="211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1">
        <f t="shared" si="211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1">
        <f t="shared" si="211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1">
        <f t="shared" si="211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1">
        <f t="shared" si="211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1">
        <f t="shared" si="211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1">
        <f t="shared" si="211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1">
        <f t="shared" si="211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1">
        <f t="shared" si="211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1">
        <f t="shared" si="211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58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1">
        <f t="shared" si="211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1">
        <f t="shared" si="211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1">
        <f t="shared" si="211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1">
        <f t="shared" si="211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1">
        <f t="shared" si="211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1">
        <f t="shared" si="211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1">
        <f t="shared" si="211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1">
        <f t="shared" si="211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1">
        <f t="shared" si="211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1">
        <f t="shared" si="211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1">
        <f t="shared" si="211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1">
        <f t="shared" si="211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1">
        <f t="shared" si="211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1">
        <f t="shared" si="211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1">
        <f t="shared" si="211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1">
        <f t="shared" si="211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1">
        <f t="shared" si="211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1">
        <f t="shared" si="211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11">
        <f t="shared" ref="P2754:P2817" si="216">IFERROR(ROUND(E2754/L2754,2),0)</f>
        <v>39.29</v>
      </c>
      <c r="Q2754" s="13" t="s">
        <v>8320</v>
      </c>
      <c r="R2754" t="s">
        <v>8356</v>
      </c>
      <c r="S2754" s="16">
        <f t="shared" ref="S2754:S2817" si="217">(((J2754/60)/60)/24+DATE(1970,1,1))</f>
        <v>40855.765092592592</v>
      </c>
      <c r="T2754" s="16">
        <f t="shared" ref="T2754:T2817" si="218">(((I2754/60)/60)/24+DATE(1970,1,1))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11">
        <f t="shared" si="216"/>
        <v>47.5</v>
      </c>
      <c r="Q2755" s="13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1">
        <f t="shared" si="216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1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1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1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1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1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1">
        <f t="shared" si="216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1">
        <f t="shared" si="216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1">
        <f t="shared" si="216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1">
        <f t="shared" si="216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1">
        <f t="shared" si="216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1">
        <f t="shared" si="216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1">
        <f t="shared" si="216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1">
        <f t="shared" si="216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1">
        <f t="shared" si="216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1">
        <f t="shared" si="216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1">
        <f t="shared" si="216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1">
        <f t="shared" si="216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1">
        <f t="shared" si="216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1">
        <f t="shared" si="216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1">
        <f t="shared" si="216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1">
        <f t="shared" si="216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1">
        <f t="shared" si="216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1">
        <f t="shared" si="216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1">
        <f t="shared" si="216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1">
        <f t="shared" si="216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1">
        <f t="shared" si="216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1">
        <f t="shared" si="216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1">
        <f t="shared" si="216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1">
        <f t="shared" si="216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1">
        <f t="shared" si="216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1">
        <f t="shared" si="216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1">
        <f t="shared" si="216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1">
        <f t="shared" si="216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1">
        <f t="shared" si="216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1">
        <f t="shared" si="216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1">
        <f t="shared" si="216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1">
        <f t="shared" si="216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1">
        <f t="shared" si="216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1">
        <f t="shared" si="216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1">
        <f t="shared" si="216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1">
        <f t="shared" si="216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1">
        <f t="shared" si="216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1">
        <f t="shared" si="216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1">
        <f t="shared" si="216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1">
        <f t="shared" si="216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1">
        <f t="shared" si="216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1">
        <f t="shared" si="216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1">
        <f t="shared" si="216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1">
        <f t="shared" si="216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1">
        <f t="shared" si="216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1">
        <f t="shared" si="216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1">
        <f t="shared" si="216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1">
        <f t="shared" si="216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1">
        <f t="shared" si="216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1">
        <f t="shared" si="216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1">
        <f t="shared" si="216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1">
        <f t="shared" si="216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1">
        <f t="shared" si="216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1">
        <f t="shared" si="216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1">
        <f t="shared" si="216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1">
        <f t="shared" si="216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11">
        <f t="shared" ref="P2818:P2881" si="221">IFERROR(ROUND(E2818/L2818,2),0)</f>
        <v>25.13</v>
      </c>
      <c r="Q2818" s="13" t="s">
        <v>8315</v>
      </c>
      <c r="R2818" t="s">
        <v>8316</v>
      </c>
      <c r="S2818" s="16">
        <f t="shared" ref="S2818:S2881" si="222">(((J2818/60)/60)/24+DATE(1970,1,1))</f>
        <v>42188.467499999999</v>
      </c>
      <c r="T2818" s="16">
        <f t="shared" ref="T2818:T2881" si="223">(((I2818/60)/60)/24+DATE(1970,1,1))</f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11">
        <f t="shared" si="221"/>
        <v>23.64</v>
      </c>
      <c r="Q2819" s="13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1">
        <f t="shared" si="221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1">
        <f t="shared" si="221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1">
        <f t="shared" si="221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1">
        <f t="shared" si="221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1">
        <f t="shared" si="221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1">
        <f t="shared" si="221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1">
        <f t="shared" si="221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1">
        <f t="shared" si="221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1">
        <f t="shared" si="221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1">
        <f t="shared" si="221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1">
        <f t="shared" si="221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1">
        <f t="shared" si="221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1">
        <f t="shared" si="221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1">
        <f t="shared" si="221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1">
        <f t="shared" si="221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1">
        <f t="shared" si="221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1">
        <f t="shared" si="221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1">
        <f t="shared" si="221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1">
        <f t="shared" si="221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1">
        <f t="shared" si="221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1">
        <f t="shared" si="221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1">
        <f t="shared" si="221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1">
        <f t="shared" si="221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1">
        <f t="shared" si="221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1">
        <f t="shared" si="221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1">
        <f t="shared" si="221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1">
        <f t="shared" si="221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1">
        <f t="shared" si="221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1">
        <f t="shared" si="221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1">
        <f t="shared" si="221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1">
        <f t="shared" si="221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1">
        <f t="shared" si="221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1">
        <f t="shared" si="221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1">
        <f t="shared" si="221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1">
        <f t="shared" si="221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1">
        <f t="shared" si="221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1">
        <f t="shared" si="221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1">
        <f t="shared" si="221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1">
        <f t="shared" si="221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1">
        <f t="shared" si="221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1">
        <f t="shared" si="221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1">
        <f t="shared" si="221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1">
        <f t="shared" si="221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1">
        <f t="shared" si="221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1">
        <f t="shared" si="221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1">
        <f t="shared" si="221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1">
        <f t="shared" si="221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1">
        <f t="shared" si="221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1">
        <f t="shared" si="221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1">
        <f t="shared" si="221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1">
        <f t="shared" si="221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1">
        <f t="shared" si="221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1">
        <f t="shared" si="221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1">
        <f t="shared" si="221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1">
        <f t="shared" si="221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1">
        <f t="shared" si="221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1">
        <f t="shared" si="221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1">
        <f t="shared" si="221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1">
        <f t="shared" si="221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1">
        <f t="shared" si="221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1">
        <f t="shared" si="221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1">
        <f t="shared" si="221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11">
        <f t="shared" ref="P2882:P2945" si="226">IFERROR(ROUND(E2882/L2882,2),0)</f>
        <v>96.55</v>
      </c>
      <c r="Q2882" s="13" t="s">
        <v>8315</v>
      </c>
      <c r="R2882" t="s">
        <v>8316</v>
      </c>
      <c r="S2882" s="16">
        <f t="shared" ref="S2882:S2945" si="227">(((J2882/60)/60)/24+DATE(1970,1,1))</f>
        <v>42192.905694444446</v>
      </c>
      <c r="T2882" s="16">
        <f t="shared" ref="T2882:T2945" si="228">(((I2882/60)/60)/24+DATE(1970,1,1))</f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11">
        <f t="shared" si="226"/>
        <v>0</v>
      </c>
      <c r="Q2883" s="13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1">
        <f t="shared" si="226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1">
        <f t="shared" si="226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1">
        <f t="shared" si="226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1">
        <f t="shared" si="226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1">
        <f t="shared" si="226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1">
        <f t="shared" si="226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1">
        <f t="shared" si="226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1">
        <f t="shared" si="226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1">
        <f t="shared" si="226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1">
        <f t="shared" si="226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1">
        <f t="shared" si="226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1">
        <f t="shared" si="226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1">
        <f t="shared" si="226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1">
        <f t="shared" si="226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1">
        <f t="shared" si="226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1">
        <f t="shared" si="226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1">
        <f t="shared" si="226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1">
        <f t="shared" si="226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1">
        <f t="shared" si="226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1">
        <f t="shared" si="226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1">
        <f t="shared" si="226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1">
        <f t="shared" si="226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1">
        <f t="shared" si="226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1">
        <f t="shared" si="226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1">
        <f t="shared" si="226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1">
        <f t="shared" si="226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1">
        <f t="shared" si="226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1">
        <f t="shared" si="226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1">
        <f t="shared" si="226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1">
        <f t="shared" si="226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1">
        <f t="shared" si="226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1">
        <f t="shared" si="226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1">
        <f t="shared" si="226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1">
        <f t="shared" si="226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1">
        <f t="shared" si="226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1">
        <f t="shared" si="226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1">
        <f t="shared" si="226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1">
        <f t="shared" si="226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1">
        <f t="shared" si="226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1">
        <f t="shared" si="226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1">
        <f t="shared" si="226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1">
        <f t="shared" si="226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1">
        <f t="shared" si="226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1">
        <f t="shared" si="226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1">
        <f t="shared" si="226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1">
        <f t="shared" si="226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1">
        <f t="shared" si="226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1">
        <f t="shared" si="226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1">
        <f t="shared" si="226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1">
        <f t="shared" si="226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1">
        <f t="shared" si="226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58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1">
        <f t="shared" si="226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1">
        <f t="shared" si="226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1">
        <f t="shared" si="226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1">
        <f t="shared" si="226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1">
        <f t="shared" si="226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1">
        <f t="shared" si="226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1">
        <f t="shared" si="226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1">
        <f t="shared" si="226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1">
        <f t="shared" si="226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1">
        <f t="shared" si="226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1">
        <f t="shared" si="226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11">
        <f t="shared" ref="P2946:P3009" si="231">IFERROR(ROUND(E2946/L2946,2),0)</f>
        <v>100</v>
      </c>
      <c r="Q2946" s="13" t="s">
        <v>8315</v>
      </c>
      <c r="R2946" t="s">
        <v>8355</v>
      </c>
      <c r="S2946" s="16">
        <f t="shared" ref="S2946:S3009" si="232">(((J2946/60)/60)/24+DATE(1970,1,1))</f>
        <v>42132.9143287037</v>
      </c>
      <c r="T2946" s="16">
        <f t="shared" ref="T2946:T3009" si="233">(((I2946/60)/60)/24+DATE(1970,1,1))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11">
        <f t="shared" si="231"/>
        <v>0</v>
      </c>
      <c r="Q2947" s="13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1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1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1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1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1">
        <f t="shared" si="231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1">
        <f t="shared" si="231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1">
        <f t="shared" si="231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1">
        <f t="shared" si="231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1">
        <f t="shared" si="231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1">
        <f t="shared" si="231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1">
        <f t="shared" si="231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1">
        <f t="shared" si="231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1">
        <f t="shared" si="231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1">
        <f t="shared" si="231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1">
        <f t="shared" si="231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1">
        <f t="shared" si="231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1">
        <f t="shared" si="231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1">
        <f t="shared" si="231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1">
        <f t="shared" si="231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1">
        <f t="shared" si="231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1">
        <f t="shared" si="231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1">
        <f t="shared" si="231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1">
        <f t="shared" si="231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1">
        <f t="shared" si="231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1">
        <f t="shared" si="231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1">
        <f t="shared" si="231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1">
        <f t="shared" si="231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1">
        <f t="shared" si="231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1">
        <f t="shared" si="231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1">
        <f t="shared" si="231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1">
        <f t="shared" si="231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1">
        <f t="shared" si="231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1">
        <f t="shared" si="231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1">
        <f t="shared" si="231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1">
        <f t="shared" si="231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1">
        <f t="shared" si="231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1">
        <f t="shared" si="231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1">
        <f t="shared" si="231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1">
        <f t="shared" si="231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1">
        <f t="shared" si="231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1">
        <f t="shared" si="231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1">
        <f t="shared" si="231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1">
        <f t="shared" si="231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1">
        <f t="shared" si="231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1">
        <f t="shared" si="231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1">
        <f t="shared" si="231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1">
        <f t="shared" si="231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1">
        <f t="shared" si="231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1">
        <f t="shared" si="231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1">
        <f t="shared" si="231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1">
        <f t="shared" si="231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1">
        <f t="shared" si="231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1">
        <f t="shared" si="231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1">
        <f t="shared" si="231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1">
        <f t="shared" si="231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1">
        <f t="shared" si="231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1">
        <f t="shared" si="231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1">
        <f t="shared" si="231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1">
        <f t="shared" ref="P3010:P3073" si="236">IFERROR(ROUND(E3010/L3010,2),0)</f>
        <v>116.73</v>
      </c>
      <c r="Q3010" s="13" t="s">
        <v>8315</v>
      </c>
      <c r="R3010" t="s">
        <v>8355</v>
      </c>
      <c r="S3010" s="16">
        <f t="shared" ref="S3010:S3073" si="237">(((J3010/60)/60)/24+DATE(1970,1,1))</f>
        <v>42360.212025462963</v>
      </c>
      <c r="T3010" s="16">
        <f t="shared" ref="T3010:T3073" si="238">(((I3010/60)/60)/24+DATE(1970,1,1))</f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1">
        <f t="shared" si="236"/>
        <v>233.9</v>
      </c>
      <c r="Q3011" s="13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1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1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1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1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1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1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1">
        <f t="shared" si="236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1">
        <f t="shared" si="236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1">
        <f t="shared" si="236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1">
        <f t="shared" si="236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1">
        <f t="shared" si="236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1">
        <f t="shared" si="236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1">
        <f t="shared" si="236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1">
        <f t="shared" si="236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1">
        <f t="shared" si="236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1">
        <f t="shared" si="236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1">
        <f t="shared" si="236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1">
        <f t="shared" si="236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1">
        <f t="shared" si="236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1">
        <f t="shared" si="236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1">
        <f t="shared" si="236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1">
        <f t="shared" si="236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1">
        <f t="shared" si="236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1">
        <f t="shared" si="236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1">
        <f t="shared" si="236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1">
        <f t="shared" si="236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1">
        <f t="shared" si="236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1">
        <f t="shared" si="236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1">
        <f t="shared" si="236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1">
        <f t="shared" si="236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1">
        <f t="shared" si="236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1">
        <f t="shared" si="236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1">
        <f t="shared" si="236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1">
        <f t="shared" si="236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1">
        <f t="shared" si="236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58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1">
        <f t="shared" si="236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1">
        <f t="shared" si="236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1">
        <f t="shared" si="236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1">
        <f t="shared" si="236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1">
        <f t="shared" si="236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1">
        <f t="shared" si="236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1">
        <f t="shared" si="236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1">
        <f t="shared" si="236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1">
        <f t="shared" si="236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1">
        <f t="shared" si="236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1">
        <f t="shared" si="236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1">
        <f t="shared" si="236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1">
        <f t="shared" si="236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1">
        <f t="shared" si="236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1">
        <f t="shared" si="236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1">
        <f t="shared" si="236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1">
        <f t="shared" si="236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1">
        <f t="shared" si="236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1">
        <f t="shared" si="236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1">
        <f t="shared" si="236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1">
        <f t="shared" si="236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1">
        <f t="shared" si="236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1">
        <f t="shared" si="236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11">
        <f t="shared" ref="P3074:P3137" si="241">IFERROR(ROUND(E3074/L3074,2),0)</f>
        <v>1</v>
      </c>
      <c r="Q3074" s="13" t="s">
        <v>8315</v>
      </c>
      <c r="R3074" t="s">
        <v>8355</v>
      </c>
      <c r="S3074" s="16">
        <f t="shared" ref="S3074:S3137" si="242">(((J3074/60)/60)/24+DATE(1970,1,1))</f>
        <v>42658.690532407403</v>
      </c>
      <c r="T3074" s="16">
        <f t="shared" ref="T3074:T3137" si="243">(((I3074/60)/60)/24+DATE(1970,1,1))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11">
        <f t="shared" si="241"/>
        <v>92.14</v>
      </c>
      <c r="Q3075" s="13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1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1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1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1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1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1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1">
        <f t="shared" si="241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1">
        <f t="shared" si="241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1">
        <f t="shared" si="241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1">
        <f t="shared" si="241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1">
        <f t="shared" si="241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1">
        <f t="shared" si="241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1">
        <f t="shared" si="241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1">
        <f t="shared" si="241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1">
        <f t="shared" si="241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1">
        <f t="shared" si="241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1">
        <f t="shared" si="241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1">
        <f t="shared" si="241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1">
        <f t="shared" si="241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1">
        <f t="shared" si="241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1">
        <f t="shared" si="241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1">
        <f t="shared" si="241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1">
        <f t="shared" si="241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1">
        <f t="shared" si="241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1">
        <f t="shared" si="241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1">
        <f t="shared" si="241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1">
        <f t="shared" si="241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1">
        <f t="shared" si="241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1">
        <f t="shared" si="241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1">
        <f t="shared" si="241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1">
        <f t="shared" si="241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1">
        <f t="shared" si="241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1">
        <f t="shared" si="241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1">
        <f t="shared" si="241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1">
        <f t="shared" si="241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1">
        <f t="shared" si="241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1">
        <f t="shared" si="241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1">
        <f t="shared" si="241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1">
        <f t="shared" si="241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1">
        <f t="shared" si="241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1">
        <f t="shared" si="241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1">
        <f t="shared" si="241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1">
        <f t="shared" si="241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1">
        <f t="shared" si="241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1">
        <f t="shared" si="241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1">
        <f t="shared" si="241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1">
        <f t="shared" si="241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1">
        <f t="shared" si="241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1">
        <f t="shared" si="241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1">
        <f t="shared" si="241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1">
        <f t="shared" si="241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1">
        <f t="shared" si="241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1">
        <f t="shared" si="241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1">
        <f t="shared" si="241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1">
        <f t="shared" si="241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1">
        <f t="shared" si="241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1">
        <f t="shared" si="241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1">
        <f t="shared" si="241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1">
        <f t="shared" si="241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1">
        <f t="shared" si="241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1">
        <f t="shared" si="241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1">
        <f t="shared" si="241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11">
        <f t="shared" ref="P3138:P3201" si="246">IFERROR(ROUND(E3138/L3138,2),0)</f>
        <v>29.05</v>
      </c>
      <c r="Q3138" s="13" t="s">
        <v>8315</v>
      </c>
      <c r="R3138" t="s">
        <v>8316</v>
      </c>
      <c r="S3138" s="16">
        <f t="shared" ref="S3138:S3201" si="247">(((J3138/60)/60)/24+DATE(1970,1,1))</f>
        <v>42789.462430555555</v>
      </c>
      <c r="T3138" s="16">
        <f t="shared" ref="T3138:T3201" si="248">(((I3138/60)/60)/24+DATE(1970,1,1))</f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11">
        <f t="shared" si="246"/>
        <v>50</v>
      </c>
      <c r="Q3139" s="13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1">
        <f t="shared" si="246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1">
        <f t="shared" si="246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1">
        <f t="shared" si="246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1">
        <f t="shared" si="246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1">
        <f t="shared" si="246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1">
        <f t="shared" si="246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1">
        <f t="shared" si="246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1">
        <f t="shared" si="246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1">
        <f t="shared" si="246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1">
        <f t="shared" si="246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1">
        <f t="shared" si="246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1">
        <f t="shared" si="246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1">
        <f t="shared" si="246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1">
        <f t="shared" si="246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1">
        <f t="shared" si="246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1">
        <f t="shared" si="246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1">
        <f t="shared" si="246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1">
        <f t="shared" si="246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1">
        <f t="shared" si="246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1">
        <f t="shared" si="246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1">
        <f t="shared" si="246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1">
        <f t="shared" si="246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1">
        <f t="shared" si="246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1">
        <f t="shared" si="246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1">
        <f t="shared" si="246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1">
        <f t="shared" si="246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1">
        <f t="shared" si="246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1">
        <f t="shared" si="246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1">
        <f t="shared" si="246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1">
        <f t="shared" si="246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1">
        <f t="shared" si="246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1">
        <f t="shared" si="246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1">
        <f t="shared" si="246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1">
        <f t="shared" si="246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1">
        <f t="shared" si="246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1">
        <f t="shared" si="246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1">
        <f t="shared" si="246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1">
        <f t="shared" si="246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1">
        <f t="shared" si="246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1">
        <f t="shared" si="246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1">
        <f t="shared" si="246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1">
        <f t="shared" si="246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1">
        <f t="shared" si="246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1">
        <f t="shared" si="246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1">
        <f t="shared" si="246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1">
        <f t="shared" si="246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1">
        <f t="shared" si="246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1">
        <f t="shared" si="246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1">
        <f t="shared" si="246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1">
        <f t="shared" si="246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1">
        <f t="shared" si="246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1">
        <f t="shared" si="246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1">
        <f t="shared" si="246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1">
        <f t="shared" si="246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1">
        <f t="shared" si="246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1">
        <f t="shared" si="246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1">
        <f t="shared" si="246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1">
        <f t="shared" si="246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1">
        <f t="shared" si="246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1">
        <f t="shared" si="246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1">
        <f t="shared" si="246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1">
        <f t="shared" si="246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11">
        <f t="shared" ref="P3202:P3265" si="251">IFERROR(ROUND(E3202/L3202,2),0)</f>
        <v>1</v>
      </c>
      <c r="Q3202" s="13" t="s">
        <v>8315</v>
      </c>
      <c r="R3202" t="s">
        <v>8357</v>
      </c>
      <c r="S3202" s="16">
        <f t="shared" ref="S3202:S3265" si="252">(((J3202/60)/60)/24+DATE(1970,1,1))</f>
        <v>42460.320613425924</v>
      </c>
      <c r="T3202" s="16">
        <f t="shared" ref="T3202:T3265" si="253">(((I3202/60)/60)/24+DATE(1970,1,1))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11">
        <f t="shared" si="251"/>
        <v>12.5</v>
      </c>
      <c r="Q3203" s="13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1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1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1">
        <f t="shared" si="251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1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1">
        <f t="shared" si="251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1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1">
        <f t="shared" si="251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1">
        <f t="shared" si="251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1">
        <f t="shared" si="251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1">
        <f t="shared" si="251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1">
        <f t="shared" si="251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1">
        <f t="shared" si="251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1">
        <f t="shared" si="251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1">
        <f t="shared" si="251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1">
        <f t="shared" si="251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1">
        <f t="shared" si="251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1">
        <f t="shared" si="251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1">
        <f t="shared" si="251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1">
        <f t="shared" si="251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1">
        <f t="shared" si="251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1">
        <f t="shared" si="251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1">
        <f t="shared" si="251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1">
        <f t="shared" si="251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1">
        <f t="shared" si="251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1">
        <f t="shared" si="251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1">
        <f t="shared" si="251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1">
        <f t="shared" si="251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1">
        <f t="shared" si="251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1">
        <f t="shared" si="251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1">
        <f t="shared" si="251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1">
        <f t="shared" si="251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1">
        <f t="shared" si="251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1">
        <f t="shared" si="251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1">
        <f t="shared" si="251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1">
        <f t="shared" si="251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1">
        <f t="shared" si="251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1">
        <f t="shared" si="251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1">
        <f t="shared" si="251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1">
        <f t="shared" si="251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1">
        <f t="shared" si="251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1">
        <f t="shared" si="251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1">
        <f t="shared" si="251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1">
        <f t="shared" si="251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1">
        <f t="shared" si="251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1">
        <f t="shared" si="251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1">
        <f t="shared" si="251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1">
        <f t="shared" si="251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1">
        <f t="shared" si="251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1">
        <f t="shared" si="251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1">
        <f t="shared" si="251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1">
        <f t="shared" si="251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1">
        <f t="shared" si="251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1">
        <f t="shared" si="251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1">
        <f t="shared" si="251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1">
        <f t="shared" si="251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1">
        <f t="shared" si="251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1">
        <f t="shared" si="251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1">
        <f t="shared" si="251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1">
        <f t="shared" si="251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1">
        <f t="shared" si="251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1">
        <f t="shared" si="251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1">
        <f t="shared" si="251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11">
        <f t="shared" ref="P3266:P3329" si="256">IFERROR(ROUND(E3266/L3266,2),0)</f>
        <v>52.55</v>
      </c>
      <c r="Q3266" s="13" t="s">
        <v>8315</v>
      </c>
      <c r="R3266" t="s">
        <v>8316</v>
      </c>
      <c r="S3266" s="16">
        <f t="shared" ref="S3266:S3329" si="257">(((J3266/60)/60)/24+DATE(1970,1,1))</f>
        <v>42016.800208333334</v>
      </c>
      <c r="T3266" s="16">
        <f t="shared" ref="T3266:T3329" si="258">(((I3266/60)/60)/24+DATE(1970,1,1))</f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11">
        <f t="shared" si="256"/>
        <v>70.290000000000006</v>
      </c>
      <c r="Q3267" s="13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1">
        <f t="shared" si="256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1">
        <f t="shared" si="256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1">
        <f t="shared" si="256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1">
        <f t="shared" si="256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1">
        <f t="shared" si="256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1">
        <f t="shared" si="256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1">
        <f t="shared" si="256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1">
        <f t="shared" si="256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1">
        <f t="shared" si="256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1">
        <f t="shared" si="256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1">
        <f t="shared" si="256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1">
        <f t="shared" si="256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1">
        <f t="shared" si="256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1">
        <f t="shared" si="256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1">
        <f t="shared" si="256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1">
        <f t="shared" si="256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1">
        <f t="shared" si="256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1">
        <f t="shared" si="256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1">
        <f t="shared" si="256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1">
        <f t="shared" si="256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1">
        <f t="shared" si="256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1">
        <f t="shared" si="256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1">
        <f t="shared" si="256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1">
        <f t="shared" si="256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1">
        <f t="shared" si="256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1">
        <f t="shared" si="256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1">
        <f t="shared" si="256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1">
        <f t="shared" si="256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1">
        <f t="shared" si="256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1">
        <f t="shared" si="256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1">
        <f t="shared" si="256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1">
        <f t="shared" si="256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1">
        <f t="shared" si="256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1">
        <f t="shared" si="256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1">
        <f t="shared" si="256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1">
        <f t="shared" si="256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1">
        <f t="shared" si="256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1">
        <f t="shared" si="256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1">
        <f t="shared" si="256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1">
        <f t="shared" si="256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1">
        <f t="shared" si="256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1">
        <f t="shared" si="256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1">
        <f t="shared" si="256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1">
        <f t="shared" si="256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1">
        <f t="shared" si="256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1">
        <f t="shared" si="256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1">
        <f t="shared" si="256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1">
        <f t="shared" si="256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1">
        <f t="shared" si="256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1">
        <f t="shared" si="256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1">
        <f t="shared" si="256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1">
        <f t="shared" si="256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1">
        <f t="shared" si="256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1">
        <f t="shared" si="256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1">
        <f t="shared" si="256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1">
        <f t="shared" si="256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1">
        <f t="shared" si="256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1">
        <f t="shared" si="256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1">
        <f t="shared" si="256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1">
        <f t="shared" si="256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1">
        <f t="shared" si="256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1">
        <f t="shared" si="256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11">
        <f t="shared" ref="P3330:P3393" si="261">IFERROR(ROUND(E3330/L3330,2),0)</f>
        <v>292.77999999999997</v>
      </c>
      <c r="Q3330" s="13" t="s">
        <v>8315</v>
      </c>
      <c r="R3330" t="s">
        <v>8316</v>
      </c>
      <c r="S3330" s="16">
        <f t="shared" ref="S3330:S3393" si="262">(((J3330/60)/60)/24+DATE(1970,1,1))</f>
        <v>41822.57503472222</v>
      </c>
      <c r="T3330" s="16">
        <f t="shared" ref="T3330:T3393" si="263">(((I3330/60)/60)/24+DATE(1970,1,1))</f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11">
        <f t="shared" si="261"/>
        <v>44.92</v>
      </c>
      <c r="Q3331" s="13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1">
        <f t="shared" si="261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1">
        <f t="shared" si="261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1">
        <f t="shared" si="261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1">
        <f t="shared" si="261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1">
        <f t="shared" si="261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1">
        <f t="shared" si="261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1">
        <f t="shared" si="261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1">
        <f t="shared" si="261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1">
        <f t="shared" si="261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1">
        <f t="shared" si="261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1">
        <f t="shared" si="261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1">
        <f t="shared" si="261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1">
        <f t="shared" si="261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1">
        <f t="shared" si="261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1">
        <f t="shared" si="261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1">
        <f t="shared" si="261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1">
        <f t="shared" si="261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1">
        <f t="shared" si="261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1">
        <f t="shared" si="261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1">
        <f t="shared" si="261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1">
        <f t="shared" si="261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1">
        <f t="shared" si="261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1">
        <f t="shared" si="261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1">
        <f t="shared" si="261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1">
        <f t="shared" si="261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1">
        <f t="shared" si="261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1">
        <f t="shared" si="261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1">
        <f t="shared" si="261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1">
        <f t="shared" si="261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1">
        <f t="shared" si="261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1">
        <f t="shared" si="261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1">
        <f t="shared" si="261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1">
        <f t="shared" si="261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1">
        <f t="shared" si="261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1">
        <f t="shared" si="261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1">
        <f t="shared" si="261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1">
        <f t="shared" si="261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1">
        <f t="shared" si="261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1">
        <f t="shared" si="261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1">
        <f t="shared" si="261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1">
        <f t="shared" si="261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1">
        <f t="shared" si="261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1">
        <f t="shared" si="261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1">
        <f t="shared" si="261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1">
        <f t="shared" si="261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1">
        <f t="shared" si="261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1">
        <f t="shared" si="261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1">
        <f t="shared" si="261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1">
        <f t="shared" si="261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1">
        <f t="shared" si="261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1">
        <f t="shared" si="261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1">
        <f t="shared" si="261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1">
        <f t="shared" si="261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1">
        <f t="shared" si="261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1">
        <f t="shared" si="261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1">
        <f t="shared" si="261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1">
        <f t="shared" si="261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1">
        <f t="shared" si="261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1">
        <f t="shared" si="261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1">
        <f t="shared" si="261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1">
        <f t="shared" si="261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1">
        <f t="shared" si="261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11">
        <f t="shared" ref="P3394:P3457" si="266">IFERROR(ROUND(E3394/L3394,2),0)</f>
        <v>41.67</v>
      </c>
      <c r="Q3394" s="13" t="s">
        <v>8315</v>
      </c>
      <c r="R3394" t="s">
        <v>8316</v>
      </c>
      <c r="S3394" s="16">
        <f t="shared" ref="S3394:S3457" si="267">(((J3394/60)/60)/24+DATE(1970,1,1))</f>
        <v>42446.845543981486</v>
      </c>
      <c r="T3394" s="16">
        <f t="shared" ref="T3394:T3457" si="268">(((I3394/60)/60)/24+DATE(1970,1,1))</f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11">
        <f t="shared" si="266"/>
        <v>36.07</v>
      </c>
      <c r="Q3395" s="13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1">
        <f t="shared" si="266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1">
        <f t="shared" si="266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1">
        <f t="shared" si="266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1">
        <f t="shared" si="266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1">
        <f t="shared" si="266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1">
        <f t="shared" si="266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1">
        <f t="shared" si="266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1">
        <f t="shared" si="266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1">
        <f t="shared" si="266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1">
        <f t="shared" si="266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1">
        <f t="shared" si="266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1">
        <f t="shared" si="266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1">
        <f t="shared" si="266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1">
        <f t="shared" si="266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1">
        <f t="shared" si="266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1">
        <f t="shared" si="266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1">
        <f t="shared" si="266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1">
        <f t="shared" si="266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1">
        <f t="shared" si="266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1">
        <f t="shared" si="266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1">
        <f t="shared" si="266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1">
        <f t="shared" si="266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1">
        <f t="shared" si="266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1">
        <f t="shared" si="266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1">
        <f t="shared" si="266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1">
        <f t="shared" si="266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1">
        <f t="shared" si="266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1">
        <f t="shared" si="266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1">
        <f t="shared" si="266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1">
        <f t="shared" si="266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1">
        <f t="shared" si="266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1">
        <f t="shared" si="266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1">
        <f t="shared" si="266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1">
        <f t="shared" si="266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1">
        <f t="shared" si="266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1">
        <f t="shared" si="266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1">
        <f t="shared" si="266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1">
        <f t="shared" si="266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1">
        <f t="shared" si="266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1">
        <f t="shared" si="266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1">
        <f t="shared" si="266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1">
        <f t="shared" si="266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1">
        <f t="shared" si="266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1">
        <f t="shared" si="266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1">
        <f t="shared" si="266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1">
        <f t="shared" si="266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1">
        <f t="shared" si="266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1">
        <f t="shared" si="266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1">
        <f t="shared" si="266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1">
        <f t="shared" si="266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1">
        <f t="shared" si="266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1">
        <f t="shared" si="266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1">
        <f t="shared" si="266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1">
        <f t="shared" si="266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1">
        <f t="shared" si="266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1">
        <f t="shared" si="266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1">
        <f t="shared" si="266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1">
        <f t="shared" si="266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1">
        <f t="shared" si="266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1">
        <f t="shared" si="266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1">
        <f t="shared" si="266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1">
        <f t="shared" si="266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11">
        <f t="shared" ref="P3458:P3521" si="271">IFERROR(ROUND(E3458/L3458,2),0)</f>
        <v>358.69</v>
      </c>
      <c r="Q3458" s="13" t="s">
        <v>8315</v>
      </c>
      <c r="R3458" t="s">
        <v>8316</v>
      </c>
      <c r="S3458" s="16">
        <f t="shared" ref="S3458:S3521" si="272">(((J3458/60)/60)/24+DATE(1970,1,1))</f>
        <v>41821.205636574072</v>
      </c>
      <c r="T3458" s="16">
        <f t="shared" ref="T3458:T3521" si="273">(((I3458/60)/60)/24+DATE(1970,1,1))</f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11">
        <f t="shared" si="271"/>
        <v>50.98</v>
      </c>
      <c r="Q3459" s="13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1">
        <f t="shared" si="271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1">
        <f t="shared" si="271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1">
        <f t="shared" si="271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1">
        <f t="shared" si="271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1">
        <f t="shared" si="271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1">
        <f t="shared" si="271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1">
        <f t="shared" si="271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1">
        <f t="shared" si="271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1">
        <f t="shared" si="271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1">
        <f t="shared" si="271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1">
        <f t="shared" si="271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1">
        <f t="shared" si="271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1">
        <f t="shared" si="271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1">
        <f t="shared" si="271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1">
        <f t="shared" si="271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1">
        <f t="shared" si="271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1">
        <f t="shared" si="271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1">
        <f t="shared" si="271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1">
        <f t="shared" si="271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1">
        <f t="shared" si="271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1">
        <f t="shared" si="271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1">
        <f t="shared" si="271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1">
        <f t="shared" si="271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1">
        <f t="shared" si="271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1">
        <f t="shared" si="271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1">
        <f t="shared" si="271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1">
        <f t="shared" si="271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1">
        <f t="shared" si="271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1">
        <f t="shared" si="271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1">
        <f t="shared" si="271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1">
        <f t="shared" si="271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1">
        <f t="shared" si="271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1">
        <f t="shared" si="271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1">
        <f t="shared" si="271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1">
        <f t="shared" si="271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1">
        <f t="shared" si="271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1">
        <f t="shared" si="271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1">
        <f t="shared" si="271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1">
        <f t="shared" si="271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1">
        <f t="shared" si="271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1">
        <f t="shared" si="271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1">
        <f t="shared" si="271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1">
        <f t="shared" si="271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1">
        <f t="shared" si="271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1">
        <f t="shared" si="271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1">
        <f t="shared" si="271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1">
        <f t="shared" si="271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1">
        <f t="shared" si="271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1">
        <f t="shared" si="271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1">
        <f t="shared" si="271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1">
        <f t="shared" si="271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1">
        <f t="shared" si="271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1">
        <f t="shared" si="271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1">
        <f t="shared" si="271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1">
        <f t="shared" si="271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1">
        <f t="shared" si="271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1">
        <f t="shared" si="271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1">
        <f t="shared" si="271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1">
        <f t="shared" si="271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1">
        <f t="shared" si="271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1">
        <f t="shared" si="271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1">
        <f t="shared" si="271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11">
        <f t="shared" ref="P3522:P3585" si="276">IFERROR(ROUND(E3522/L3522,2),0)</f>
        <v>95.95</v>
      </c>
      <c r="Q3522" s="13" t="s">
        <v>8315</v>
      </c>
      <c r="R3522" t="s">
        <v>8316</v>
      </c>
      <c r="S3522" s="16">
        <f t="shared" ref="S3522:S3585" si="277">(((J3522/60)/60)/24+DATE(1970,1,1))</f>
        <v>42227.824212962965</v>
      </c>
      <c r="T3522" s="16">
        <f t="shared" ref="T3522:T3585" si="278">(((I3522/60)/60)/24+DATE(1970,1,1))</f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11">
        <f t="shared" si="276"/>
        <v>45.62</v>
      </c>
      <c r="Q3523" s="13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1">
        <f t="shared" si="276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1">
        <f t="shared" si="276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1">
        <f t="shared" si="276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1">
        <f t="shared" si="276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1">
        <f t="shared" si="276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1">
        <f t="shared" si="276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1">
        <f t="shared" si="276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1">
        <f t="shared" si="276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1">
        <f t="shared" si="276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1">
        <f t="shared" si="276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1">
        <f t="shared" si="276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1">
        <f t="shared" si="276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1">
        <f t="shared" si="276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1">
        <f t="shared" si="276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1">
        <f t="shared" si="276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1">
        <f t="shared" si="276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1">
        <f t="shared" si="276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1">
        <f t="shared" si="276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1">
        <f t="shared" si="276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1">
        <f t="shared" si="276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1">
        <f t="shared" si="276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1">
        <f t="shared" si="276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1">
        <f t="shared" si="276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1">
        <f t="shared" si="276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1">
        <f t="shared" si="276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1">
        <f t="shared" si="276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1">
        <f t="shared" si="276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1">
        <f t="shared" si="276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1">
        <f t="shared" si="276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1">
        <f t="shared" si="276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1">
        <f t="shared" si="276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1">
        <f t="shared" si="276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1">
        <f t="shared" si="276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1">
        <f t="shared" si="276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1">
        <f t="shared" si="276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1">
        <f t="shared" si="276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1">
        <f t="shared" si="276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1">
        <f t="shared" si="276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1">
        <f t="shared" si="276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1">
        <f t="shared" si="276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1">
        <f t="shared" si="276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1">
        <f t="shared" si="276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1">
        <f t="shared" si="276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1">
        <f t="shared" si="276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1">
        <f t="shared" si="276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1">
        <f t="shared" si="276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1">
        <f t="shared" si="276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1">
        <f t="shared" si="276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1">
        <f t="shared" si="276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1">
        <f t="shared" si="276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1">
        <f t="shared" si="276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1">
        <f t="shared" si="276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1">
        <f t="shared" si="276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1">
        <f t="shared" si="276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1">
        <f t="shared" si="276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1">
        <f t="shared" si="276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1">
        <f t="shared" si="276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1">
        <f t="shared" si="276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1">
        <f t="shared" si="276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1">
        <f t="shared" si="276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1">
        <f t="shared" si="276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1">
        <f t="shared" si="276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11">
        <f t="shared" ref="P3586:P3649" si="281">IFERROR(ROUND(E3586/L3586,2),0)</f>
        <v>30.94</v>
      </c>
      <c r="Q3586" s="13" t="s">
        <v>8315</v>
      </c>
      <c r="R3586" t="s">
        <v>8316</v>
      </c>
      <c r="S3586" s="16">
        <f t="shared" ref="S3586:S3649" si="282">(((J3586/60)/60)/24+DATE(1970,1,1))</f>
        <v>42168.316481481481</v>
      </c>
      <c r="T3586" s="16">
        <f t="shared" ref="T3586:T3649" si="283">(((I3586/60)/60)/24+DATE(1970,1,1))</f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11">
        <f t="shared" si="281"/>
        <v>176.09</v>
      </c>
      <c r="Q3587" s="13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1">
        <f t="shared" si="281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1">
        <f t="shared" si="281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1">
        <f t="shared" si="281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1">
        <f t="shared" si="281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1">
        <f t="shared" si="281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1">
        <f t="shared" si="281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1">
        <f t="shared" si="281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1">
        <f t="shared" si="281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1">
        <f t="shared" si="281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1">
        <f t="shared" si="281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1">
        <f t="shared" si="281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1">
        <f t="shared" si="281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1">
        <f t="shared" si="281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1">
        <f t="shared" si="281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1">
        <f t="shared" si="281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1">
        <f t="shared" si="281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1">
        <f t="shared" si="281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1">
        <f t="shared" si="281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1">
        <f t="shared" si="281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1">
        <f t="shared" si="281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1">
        <f t="shared" si="281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1">
        <f t="shared" si="281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1">
        <f t="shared" si="281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1">
        <f t="shared" si="281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1">
        <f t="shared" si="281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1">
        <f t="shared" si="281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1">
        <f t="shared" si="281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1">
        <f t="shared" si="281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1">
        <f t="shared" si="281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1">
        <f t="shared" si="281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1">
        <f t="shared" si="281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1">
        <f t="shared" si="281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1">
        <f t="shared" si="281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1">
        <f t="shared" si="281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1">
        <f t="shared" si="281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1">
        <f t="shared" si="281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1">
        <f t="shared" si="281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1">
        <f t="shared" si="281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1">
        <f t="shared" si="281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1">
        <f t="shared" si="281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1">
        <f t="shared" si="281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1">
        <f t="shared" si="281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58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1">
        <f t="shared" si="281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1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1">
        <f t="shared" si="281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1">
        <f t="shared" si="281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1">
        <f t="shared" si="281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1">
        <f t="shared" si="281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1">
        <f t="shared" si="281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1">
        <f t="shared" si="281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1">
        <f t="shared" si="281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1">
        <f t="shared" si="281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1">
        <f t="shared" si="281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1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1">
        <f t="shared" si="281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1">
        <f t="shared" si="281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1">
        <f t="shared" si="281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1">
        <f t="shared" si="281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1">
        <f t="shared" si="281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1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1">
        <f t="shared" si="281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1">
        <f t="shared" si="281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11">
        <f t="shared" ref="P3650:P3713" si="286">IFERROR(ROUND(E3650/L3650,2),0)</f>
        <v>550.04</v>
      </c>
      <c r="Q3650" s="13" t="s">
        <v>8315</v>
      </c>
      <c r="R3650" t="s">
        <v>8316</v>
      </c>
      <c r="S3650" s="16">
        <f t="shared" ref="S3650:S3713" si="287">(((J3650/60)/60)/24+DATE(1970,1,1))</f>
        <v>41887.292187500003</v>
      </c>
      <c r="T3650" s="16">
        <f t="shared" ref="T3650:T3713" si="288">(((I3650/60)/60)/24+DATE(1970,1,1))</f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11">
        <f t="shared" si="286"/>
        <v>97.5</v>
      </c>
      <c r="Q3651" s="13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1">
        <f t="shared" si="286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1">
        <f t="shared" si="286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1">
        <f t="shared" si="286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1">
        <f t="shared" si="286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1">
        <f t="shared" si="286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1">
        <f t="shared" si="286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1">
        <f t="shared" si="286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1">
        <f t="shared" si="286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1">
        <f t="shared" si="286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1">
        <f t="shared" si="286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1">
        <f t="shared" si="286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1">
        <f t="shared" si="286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1">
        <f t="shared" si="286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1">
        <f t="shared" si="286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1">
        <f t="shared" si="286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1">
        <f t="shared" si="286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1">
        <f t="shared" si="286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1">
        <f t="shared" si="286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1">
        <f t="shared" si="286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1">
        <f t="shared" si="286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1">
        <f t="shared" si="286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1">
        <f t="shared" si="286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1">
        <f t="shared" si="286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1">
        <f t="shared" si="286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1">
        <f t="shared" si="286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1">
        <f t="shared" si="286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1">
        <f t="shared" si="286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1">
        <f t="shared" si="286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1">
        <f t="shared" si="286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1">
        <f t="shared" si="286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1">
        <f t="shared" si="286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1">
        <f t="shared" si="286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1">
        <f t="shared" si="286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1">
        <f t="shared" si="286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1">
        <f t="shared" si="286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1">
        <f t="shared" si="286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1">
        <f t="shared" si="286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1">
        <f t="shared" si="286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1">
        <f t="shared" si="286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1">
        <f t="shared" si="286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1">
        <f t="shared" si="286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1">
        <f t="shared" si="286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1">
        <f t="shared" si="286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1">
        <f t="shared" si="286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1">
        <f t="shared" si="286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1">
        <f t="shared" si="286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1">
        <f t="shared" si="286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1">
        <f t="shared" si="286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1">
        <f t="shared" si="286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1">
        <f t="shared" si="286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1">
        <f t="shared" si="286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1">
        <f t="shared" si="286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1">
        <f t="shared" si="286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1">
        <f t="shared" si="286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1">
        <f t="shared" si="286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1">
        <f t="shared" si="286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1">
        <f t="shared" si="286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1">
        <f t="shared" si="286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1">
        <f t="shared" si="286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1">
        <f t="shared" si="286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1">
        <f t="shared" si="286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1">
        <f t="shared" si="286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11">
        <f t="shared" ref="P3714:P3777" si="291">IFERROR(ROUND(E3714/L3714,2),0)</f>
        <v>110.87</v>
      </c>
      <c r="Q3714" s="13" t="s">
        <v>8315</v>
      </c>
      <c r="R3714" t="s">
        <v>8316</v>
      </c>
      <c r="S3714" s="16">
        <f t="shared" ref="S3714:S3777" si="292">(((J3714/60)/60)/24+DATE(1970,1,1))</f>
        <v>42134.172071759262</v>
      </c>
      <c r="T3714" s="16">
        <f t="shared" ref="T3714:T3777" si="293">(((I3714/60)/60)/24+DATE(1970,1,1))</f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11">
        <f t="shared" si="291"/>
        <v>106.84</v>
      </c>
      <c r="Q3715" s="13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1">
        <f t="shared" si="291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1">
        <f t="shared" si="291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1">
        <f t="shared" si="291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1">
        <f t="shared" si="291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1">
        <f t="shared" si="291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1">
        <f t="shared" si="291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1">
        <f t="shared" si="291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1">
        <f t="shared" si="291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1">
        <f t="shared" si="291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1">
        <f t="shared" si="291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1">
        <f t="shared" si="291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1">
        <f t="shared" si="291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1">
        <f t="shared" si="291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1">
        <f t="shared" si="291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1">
        <f t="shared" si="291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1">
        <f t="shared" si="291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1">
        <f t="shared" si="291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1">
        <f t="shared" si="291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1">
        <f t="shared" si="291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1">
        <f t="shared" si="291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1">
        <f t="shared" si="291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1">
        <f t="shared" si="291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1">
        <f t="shared" si="291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1">
        <f t="shared" si="291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1">
        <f t="shared" si="291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1">
        <f t="shared" si="291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1">
        <f t="shared" si="291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1">
        <f t="shared" si="291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1">
        <f t="shared" si="291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1">
        <f t="shared" si="291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1">
        <f t="shared" si="291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1">
        <f t="shared" si="291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1">
        <f t="shared" si="291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1">
        <f t="shared" si="291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1">
        <f t="shared" si="291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1">
        <f t="shared" si="291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1">
        <f t="shared" si="291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1">
        <f t="shared" si="291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1">
        <f t="shared" si="291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1">
        <f t="shared" si="291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1">
        <f t="shared" si="291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1">
        <f t="shared" si="291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1">
        <f t="shared" si="291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1">
        <f t="shared" si="291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1">
        <f t="shared" si="291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1">
        <f t="shared" si="291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1">
        <f t="shared" si="291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1">
        <f t="shared" si="291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1">
        <f t="shared" si="291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1">
        <f t="shared" si="291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1">
        <f t="shared" si="291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1">
        <f t="shared" si="291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1">
        <f t="shared" si="291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1">
        <f t="shared" si="291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1">
        <f t="shared" si="291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1">
        <f t="shared" si="291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1">
        <f t="shared" si="291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1">
        <f t="shared" si="291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1">
        <f t="shared" si="291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1">
        <f t="shared" si="291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1">
        <f t="shared" si="291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1">
        <f t="shared" si="291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11">
        <f t="shared" ref="P3778:P3841" si="296">IFERROR(ROUND(E3778/L3778,2),0)</f>
        <v>90.82</v>
      </c>
      <c r="Q3778" s="13" t="s">
        <v>8315</v>
      </c>
      <c r="R3778" t="s">
        <v>8357</v>
      </c>
      <c r="S3778" s="16">
        <f t="shared" ref="S3778:S3841" si="297">(((J3778/60)/60)/24+DATE(1970,1,1))</f>
        <v>41814.367800925924</v>
      </c>
      <c r="T3778" s="16">
        <f t="shared" ref="T3778:T3841" si="298">(((I3778/60)/60)/24+DATE(1970,1,1))</f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11">
        <f t="shared" si="296"/>
        <v>48.54</v>
      </c>
      <c r="Q3779" s="13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1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1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1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1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1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1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1">
        <f t="shared" si="296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1">
        <f t="shared" si="296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1">
        <f t="shared" si="296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1">
        <f t="shared" si="296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1">
        <f t="shared" si="296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1">
        <f t="shared" si="296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1">
        <f t="shared" si="296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1">
        <f t="shared" si="296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1">
        <f t="shared" si="296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1">
        <f t="shared" si="296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1">
        <f t="shared" si="296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1">
        <f t="shared" si="296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1">
        <f t="shared" si="296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1">
        <f t="shared" si="296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1">
        <f t="shared" si="296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1">
        <f t="shared" si="296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1">
        <f t="shared" si="296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1">
        <f t="shared" si="296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1">
        <f t="shared" si="296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1">
        <f t="shared" si="296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1">
        <f t="shared" si="296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1">
        <f t="shared" si="296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1">
        <f t="shared" si="296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1">
        <f t="shared" si="296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1">
        <f t="shared" si="296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1">
        <f t="shared" si="296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1">
        <f t="shared" si="296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1">
        <f t="shared" si="296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1">
        <f t="shared" si="296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1">
        <f t="shared" si="296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1">
        <f t="shared" si="296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1">
        <f t="shared" si="296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1">
        <f t="shared" si="296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1">
        <f t="shared" si="296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1">
        <f t="shared" si="296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1">
        <f t="shared" si="296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1">
        <f t="shared" si="296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1">
        <f t="shared" si="296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1">
        <f t="shared" si="296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1">
        <f t="shared" si="296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1">
        <f t="shared" si="296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1">
        <f t="shared" si="296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1">
        <f t="shared" si="296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1">
        <f t="shared" si="296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1">
        <f t="shared" si="296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1">
        <f t="shared" si="296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1">
        <f t="shared" si="296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1">
        <f t="shared" si="296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1">
        <f t="shared" si="296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1">
        <f t="shared" si="296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1">
        <f t="shared" si="296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1">
        <f t="shared" si="296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1">
        <f t="shared" si="296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1">
        <f t="shared" si="296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1">
        <f t="shared" si="296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1">
        <f t="shared" si="296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11">
        <f t="shared" ref="P3842:P3905" si="301">IFERROR(ROUND(E3842/L3842,2),0)</f>
        <v>21.67</v>
      </c>
      <c r="Q3842" s="13" t="s">
        <v>8315</v>
      </c>
      <c r="R3842" t="s">
        <v>8316</v>
      </c>
      <c r="S3842" s="16">
        <f t="shared" ref="S3842:S3905" si="302">(((J3842/60)/60)/24+DATE(1970,1,1))</f>
        <v>42432.701724537037</v>
      </c>
      <c r="T3842" s="16">
        <f t="shared" ref="T3842:T3905" si="303">(((I3842/60)/60)/24+DATE(1970,1,1))</f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11">
        <f t="shared" si="301"/>
        <v>25.65</v>
      </c>
      <c r="Q3843" s="13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1">
        <f t="shared" si="301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1">
        <f t="shared" si="301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1">
        <f t="shared" si="301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1">
        <f t="shared" si="301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1">
        <f t="shared" si="301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1">
        <f t="shared" si="301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1">
        <f t="shared" si="301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1">
        <f t="shared" si="301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1">
        <f t="shared" si="301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1">
        <f t="shared" si="301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1">
        <f t="shared" si="301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1">
        <f t="shared" si="301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1">
        <f t="shared" si="301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1">
        <f t="shared" si="301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1">
        <f t="shared" si="301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1">
        <f t="shared" si="301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1">
        <f t="shared" si="301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1">
        <f t="shared" si="301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1">
        <f t="shared" si="301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1">
        <f t="shared" si="301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1">
        <f t="shared" si="301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1">
        <f t="shared" si="301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1">
        <f t="shared" si="301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1">
        <f t="shared" si="301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1">
        <f t="shared" si="301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1">
        <f t="shared" si="301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1">
        <f t="shared" si="301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1">
        <f t="shared" si="301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1">
        <f t="shared" si="301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1">
        <f t="shared" si="301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1">
        <f t="shared" si="301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1">
        <f t="shared" si="301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1">
        <f t="shared" si="301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1">
        <f t="shared" si="301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1">
        <f t="shared" si="301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1">
        <f t="shared" si="301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1">
        <f t="shared" si="301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1">
        <f t="shared" si="301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1">
        <f t="shared" si="301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1">
        <f t="shared" si="301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1">
        <f t="shared" si="301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1">
        <f t="shared" si="301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1">
        <f t="shared" si="301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1">
        <f t="shared" si="301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1">
        <f t="shared" si="301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1">
        <f t="shared" si="301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1">
        <f t="shared" si="301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1">
        <f t="shared" si="301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1">
        <f t="shared" si="301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1">
        <f t="shared" si="301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1">
        <f t="shared" si="301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1">
        <f t="shared" si="301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1">
        <f t="shared" si="301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1">
        <f t="shared" si="301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1">
        <f t="shared" si="301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1">
        <f t="shared" si="301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1">
        <f t="shared" si="301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1">
        <f t="shared" si="301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1">
        <f t="shared" si="301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1">
        <f t="shared" si="301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1">
        <f t="shared" si="301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1">
        <f t="shared" si="301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11">
        <f t="shared" ref="P3906:P3969" si="306">IFERROR(ROUND(E3906/L3906,2),0)</f>
        <v>1.5</v>
      </c>
      <c r="Q3906" s="13" t="s">
        <v>8315</v>
      </c>
      <c r="R3906" t="s">
        <v>8316</v>
      </c>
      <c r="S3906" s="16">
        <f t="shared" ref="S3906:S3969" si="307">(((J3906/60)/60)/24+DATE(1970,1,1))</f>
        <v>42095.229166666672</v>
      </c>
      <c r="T3906" s="16">
        <f t="shared" ref="T3906:T3969" si="308">(((I3906/60)/60)/24+DATE(1970,1,1))</f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11">
        <f t="shared" si="306"/>
        <v>24.71</v>
      </c>
      <c r="Q3907" s="13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1">
        <f t="shared" si="306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1">
        <f t="shared" si="306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1">
        <f t="shared" si="306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1">
        <f t="shared" si="306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1">
        <f t="shared" si="306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1">
        <f t="shared" si="306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1">
        <f t="shared" si="306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1">
        <f t="shared" si="306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1">
        <f t="shared" si="306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1">
        <f t="shared" si="306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1">
        <f t="shared" si="306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1">
        <f t="shared" si="306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1">
        <f t="shared" si="306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1">
        <f t="shared" si="306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1">
        <f t="shared" si="306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1">
        <f t="shared" si="306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1">
        <f t="shared" si="306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1">
        <f t="shared" si="306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1">
        <f t="shared" si="306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1">
        <f t="shared" si="306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1">
        <f t="shared" si="306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1">
        <f t="shared" si="306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1">
        <f t="shared" si="306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1">
        <f t="shared" si="306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1">
        <f t="shared" si="306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1">
        <f t="shared" si="306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1">
        <f t="shared" si="306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1">
        <f t="shared" si="306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1">
        <f t="shared" si="306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1">
        <f t="shared" si="306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1">
        <f t="shared" si="306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1">
        <f t="shared" si="306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1">
        <f t="shared" si="306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1">
        <f t="shared" si="306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1">
        <f t="shared" si="306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1">
        <f t="shared" si="306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1">
        <f t="shared" si="306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1">
        <f t="shared" si="306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1">
        <f t="shared" si="306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1">
        <f t="shared" si="306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1">
        <f t="shared" si="306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1">
        <f t="shared" si="306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1">
        <f t="shared" si="306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1">
        <f t="shared" si="306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1">
        <f t="shared" si="306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1">
        <f t="shared" si="306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1">
        <f t="shared" si="306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1">
        <f t="shared" si="306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1">
        <f t="shared" si="306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1">
        <f t="shared" si="306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1">
        <f t="shared" si="306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1">
        <f t="shared" si="306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1">
        <f t="shared" si="306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1">
        <f t="shared" si="306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1">
        <f t="shared" si="306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1">
        <f t="shared" si="306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1">
        <f t="shared" si="306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1">
        <f t="shared" si="306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1">
        <f t="shared" si="306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1">
        <f t="shared" si="306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1">
        <f t="shared" si="306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1">
        <f t="shared" si="306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11">
        <f t="shared" ref="P3970:P4033" si="311">IFERROR(ROUND(E3970/L3970,2),0)</f>
        <v>47.91</v>
      </c>
      <c r="Q3970" s="13" t="s">
        <v>8315</v>
      </c>
      <c r="R3970" t="s">
        <v>8316</v>
      </c>
      <c r="S3970" s="16">
        <f t="shared" ref="S3970:S4033" si="312">(((J3970/60)/60)/24+DATE(1970,1,1))</f>
        <v>42452.815659722226</v>
      </c>
      <c r="T3970" s="16">
        <f t="shared" ref="T3970:T4033" si="313">(((I3970/60)/60)/24+DATE(1970,1,1))</f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11">
        <f t="shared" si="311"/>
        <v>35.17</v>
      </c>
      <c r="Q3971" s="13" t="s">
        <v>8315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1">
        <f t="shared" si="311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1">
        <f t="shared" si="311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1">
        <f t="shared" si="311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1">
        <f t="shared" si="311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1">
        <f t="shared" si="311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1">
        <f t="shared" si="311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1">
        <f t="shared" si="311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1">
        <f t="shared" si="311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1">
        <f t="shared" si="311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1">
        <f t="shared" si="311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1">
        <f t="shared" si="311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1">
        <f t="shared" si="311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1">
        <f t="shared" si="311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1">
        <f t="shared" si="311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1">
        <f t="shared" si="311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1">
        <f t="shared" si="311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1">
        <f t="shared" si="311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1">
        <f t="shared" si="311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1">
        <f t="shared" si="311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1">
        <f t="shared" si="311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1">
        <f t="shared" si="311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1">
        <f t="shared" si="311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1">
        <f t="shared" si="311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1">
        <f t="shared" si="311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1">
        <f t="shared" si="311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1">
        <f t="shared" si="311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1">
        <f t="shared" si="311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1">
        <f t="shared" si="311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1">
        <f t="shared" si="311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1">
        <f t="shared" si="311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1">
        <f t="shared" si="311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1">
        <f t="shared" si="311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1">
        <f t="shared" si="311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1">
        <f t="shared" si="311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1">
        <f t="shared" si="311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1">
        <f t="shared" si="311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1">
        <f t="shared" si="311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1">
        <f t="shared" si="311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1">
        <f t="shared" si="311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1">
        <f t="shared" si="311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1">
        <f t="shared" si="311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1">
        <f t="shared" si="311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1">
        <f t="shared" si="311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1">
        <f t="shared" si="311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1">
        <f t="shared" si="311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1">
        <f t="shared" si="311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1">
        <f t="shared" si="311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1">
        <f t="shared" si="311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1">
        <f t="shared" si="311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1">
        <f t="shared" si="311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1">
        <f t="shared" si="311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1">
        <f t="shared" si="311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1">
        <f t="shared" si="311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1">
        <f t="shared" si="311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1">
        <f t="shared" si="311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1">
        <f t="shared" si="311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1">
        <f t="shared" si="311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1">
        <f t="shared" si="311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1">
        <f t="shared" si="311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1">
        <f t="shared" si="311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1">
        <f t="shared" si="311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1">
        <f t="shared" si="311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11">
        <f t="shared" ref="P4034:P4097" si="316">IFERROR(ROUND(E4034/L4034,2),0)</f>
        <v>59</v>
      </c>
      <c r="Q4034" s="13" t="s">
        <v>8315</v>
      </c>
      <c r="R4034" t="s">
        <v>8316</v>
      </c>
      <c r="S4034" s="16">
        <f t="shared" ref="S4034:S4097" si="317">(((J4034/60)/60)/24+DATE(1970,1,1))</f>
        <v>42293.809212962966</v>
      </c>
      <c r="T4034" s="16">
        <f t="shared" ref="T4034:T4097" si="318">(((I4034/60)/60)/24+DATE(1970,1,1))</f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11">
        <f t="shared" si="316"/>
        <v>65.34</v>
      </c>
      <c r="Q4035" s="13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1">
        <f t="shared" si="316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1">
        <f t="shared" si="316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1">
        <f t="shared" si="316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1">
        <f t="shared" si="316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1">
        <f t="shared" si="316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1">
        <f t="shared" si="316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1">
        <f t="shared" si="316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1">
        <f t="shared" si="316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1">
        <f t="shared" si="316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1">
        <f t="shared" si="316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1">
        <f t="shared" si="316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1">
        <f t="shared" si="316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1">
        <f t="shared" si="316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1">
        <f t="shared" si="316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1">
        <f t="shared" si="316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1">
        <f t="shared" si="316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1">
        <f t="shared" si="316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1">
        <f t="shared" si="316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1">
        <f t="shared" si="316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1">
        <f t="shared" si="316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1">
        <f t="shared" si="316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1">
        <f t="shared" si="316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1">
        <f t="shared" si="316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1">
        <f t="shared" si="316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1">
        <f t="shared" si="316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1">
        <f t="shared" si="316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1">
        <f t="shared" si="316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1">
        <f t="shared" si="316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1">
        <f t="shared" si="316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1">
        <f t="shared" si="316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1">
        <f t="shared" si="316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1">
        <f t="shared" si="316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1">
        <f t="shared" si="316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1">
        <f t="shared" si="316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1">
        <f t="shared" si="316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1">
        <f t="shared" si="316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1">
        <f t="shared" si="316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1">
        <f t="shared" si="316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1">
        <f t="shared" si="316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1">
        <f t="shared" si="316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1">
        <f t="shared" si="316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1">
        <f t="shared" si="316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1">
        <f t="shared" si="316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1">
        <f t="shared" si="316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1">
        <f t="shared" si="316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1">
        <f t="shared" si="316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1">
        <f t="shared" si="316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1">
        <f t="shared" si="316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1">
        <f t="shared" si="316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1">
        <f t="shared" si="316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1">
        <f t="shared" si="316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1">
        <f t="shared" si="316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1">
        <f t="shared" si="316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1">
        <f t="shared" si="316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1">
        <f t="shared" si="316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1">
        <f t="shared" si="316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1">
        <f t="shared" si="316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1">
        <f t="shared" si="316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1">
        <f t="shared" si="316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1">
        <f t="shared" si="316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1">
        <f t="shared" si="316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1">
        <f t="shared" si="316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11">
        <f t="shared" ref="P4098:P4115" si="321">IFERROR(ROUND(E4098/L4098,2),0)</f>
        <v>80</v>
      </c>
      <c r="Q4098" s="13" t="s">
        <v>8315</v>
      </c>
      <c r="R4098" t="s">
        <v>8316</v>
      </c>
      <c r="S4098" s="16">
        <f t="shared" ref="S4098:S4115" si="322">(((J4098/60)/60)/24+DATE(1970,1,1))</f>
        <v>42750.530312499999</v>
      </c>
      <c r="T4098" s="16">
        <f t="shared" ref="T4098:T4115" si="323">(((I4098/60)/60)/24+DATE(1970,1,1))</f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1">
        <f t="shared" si="321"/>
        <v>0</v>
      </c>
      <c r="Q4099" s="13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1">
        <f t="shared" si="321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1">
        <f t="shared" si="321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1">
        <f t="shared" si="321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1">
        <f t="shared" si="321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1">
        <f t="shared" si="321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1">
        <f t="shared" si="321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1">
        <f t="shared" si="321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1">
        <f t="shared" si="321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1">
        <f t="shared" si="321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1">
        <f t="shared" si="321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1">
        <f t="shared" si="321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1">
        <f t="shared" si="321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1">
        <f t="shared" si="321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1">
        <f t="shared" si="321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1">
        <f t="shared" si="321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1">
        <f t="shared" si="321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5D40C-2C2E-4E5A-9060-61C0ADCBCF60}">
  <dimension ref="A1:E18"/>
  <sheetViews>
    <sheetView tabSelected="1" workbookViewId="0">
      <selection activeCell="G28" sqref="G2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8379</v>
      </c>
      <c r="B2" t="s">
        <v>8363</v>
      </c>
    </row>
    <row r="4" spans="1:5" x14ac:dyDescent="0.35">
      <c r="A4" s="14" t="s">
        <v>8364</v>
      </c>
      <c r="B4" s="14" t="s">
        <v>8360</v>
      </c>
    </row>
    <row r="5" spans="1:5" x14ac:dyDescent="0.3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7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EDA6B-ABA4-4390-99EA-3B6327AA8562}">
  <dimension ref="A1:H13"/>
  <sheetViews>
    <sheetView workbookViewId="0">
      <selection activeCell="C3" sqref="C3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19" bestFit="1" customWidth="1"/>
    <col min="7" max="7" width="15.453125" style="19" bestFit="1" customWidth="1"/>
    <col min="8" max="8" width="18.6328125" style="19" bestFit="1" customWidth="1"/>
  </cols>
  <sheetData>
    <row r="1" spans="1:8" x14ac:dyDescent="0.35">
      <c r="A1" t="s">
        <v>8382</v>
      </c>
      <c r="B1" t="s">
        <v>8403</v>
      </c>
      <c r="C1" t="s">
        <v>8404</v>
      </c>
      <c r="D1" t="s">
        <v>8420</v>
      </c>
      <c r="E1" t="s">
        <v>8405</v>
      </c>
      <c r="F1" s="19" t="s">
        <v>8406</v>
      </c>
      <c r="G1" s="19" t="s">
        <v>8407</v>
      </c>
      <c r="H1" s="19" t="s">
        <v>8421</v>
      </c>
    </row>
    <row r="2" spans="1:8" x14ac:dyDescent="0.35">
      <c r="A2" t="s">
        <v>8408</v>
      </c>
      <c r="B2">
        <f>COUNTIFS(Kickstarter!F:F,"successful", Kickstarter!R:R,"plays", 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8409</v>
      </c>
      <c r="B3">
        <f>COUNTIFS(Kickstarter!F:F,"successful",Kickstarter!R:R,"plays",Kickstarter!D:D, "&lt;5000", Kickstarter!D:D, "&gt;=1000")</f>
        <v>388</v>
      </c>
      <c r="C3">
        <f>COUNTIFS(Kickstarter!F:F,"failed",Kickstarter!R:R,"plays",Kickstarter!D:D, "&lt;5000", Kickstarter!D:D, "&gt;=1000")</f>
        <v>146</v>
      </c>
      <c r="D3">
        <f>COUNTIFS(Kickstarter!F:F,"canceled",Kickstarter!R:R,"plays",Kickstarter!D:D, "&lt;5000", Kickstarter!D:D, "&gt;=1000")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8410</v>
      </c>
      <c r="B4">
        <f>COUNTIFS(Kickstarter!F:F,"successful",Kickstarter!R:R,"plays",Kickstarter!D:D,"&lt;10000", Kickstarter!D:D, "&gt;=5000")</f>
        <v>93</v>
      </c>
      <c r="C4">
        <f>COUNTIFS(Kickstarter!F:F,"failed",Kickstarter!R:R,"plays",Kickstarter!D:D, "&lt;10000", Kickstarter!D:D, "&gt;=5000")</f>
        <v>76</v>
      </c>
      <c r="D4">
        <f>COUNTIFS(Kickstarter!F:F,"canceled",Kickstarter!R:R,"plays",Kickstarter!D:D,"&lt;10000", Kickstarter!D:D, "&gt;=5000")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8411</v>
      </c>
      <c r="B5">
        <f>COUNTIFS(Kickstarter!F:F,"successful",Kickstarter!R:R,"plays",Kickstarter!D:D,"&lt;15000", Kickstarter!D:D, "&gt;=10000")</f>
        <v>39</v>
      </c>
      <c r="C5">
        <f>COUNTIFS(Kickstarter!F:F,"failed",Kickstarter!R:R,"plays",Kickstarter!D:D, "&lt;10000", Kickstarter!D:D, "&gt;=5000")</f>
        <v>76</v>
      </c>
      <c r="D5">
        <f>COUNTIFS(Kickstarter!F:F,"canceled",Kickstarter!R:R,"plays",Kickstarter!D:D,"&lt;15000", Kickstarter!D:D, "&gt;=10000")</f>
        <v>0</v>
      </c>
      <c r="E5">
        <f t="shared" si="0"/>
        <v>115</v>
      </c>
      <c r="F5" s="19">
        <f t="shared" si="1"/>
        <v>0.33913043478260868</v>
      </c>
      <c r="G5" s="19">
        <f t="shared" si="2"/>
        <v>0.66086956521739126</v>
      </c>
      <c r="H5" s="19">
        <f t="shared" si="3"/>
        <v>0</v>
      </c>
    </row>
    <row r="6" spans="1:8" x14ac:dyDescent="0.35">
      <c r="A6" t="s">
        <v>8412</v>
      </c>
      <c r="B6">
        <f>COUNTIFS(Kickstarter!F:F,"successful",Kickstarter!R:R,"plays",Kickstarter!D:D,"&lt;20000", Kickstarter!D:D, "&gt;=15000")</f>
        <v>12</v>
      </c>
      <c r="C6">
        <f>COUNTIFS(Kickstarter!F:F,"failed",Kickstarter!R:R,"plays",Kickstarter!D:D, "&lt;15000", Kickstarter!D:D, "&gt;=10000")</f>
        <v>33</v>
      </c>
      <c r="D6">
        <f>COUNTIFS(Kickstarter!F:F,"canceled",Kickstarter!R:R,"plays",Kickstarter!D:D,"&lt;20000", Kickstarter!D:D, "&gt;=15000")</f>
        <v>0</v>
      </c>
      <c r="E6">
        <f t="shared" si="0"/>
        <v>45</v>
      </c>
      <c r="F6" s="19">
        <f t="shared" si="1"/>
        <v>0.26666666666666666</v>
      </c>
      <c r="G6" s="19">
        <f t="shared" si="2"/>
        <v>0.73333333333333328</v>
      </c>
      <c r="H6" s="19">
        <f t="shared" si="3"/>
        <v>0</v>
      </c>
    </row>
    <row r="7" spans="1:8" x14ac:dyDescent="0.35">
      <c r="A7" t="s">
        <v>8413</v>
      </c>
      <c r="B7">
        <f>COUNTIFS(Kickstarter!F:F,"successful",Kickstarter!R:R,"plays",Kickstarter!D:D,"&lt;250000", Kickstarter!D:D, "&gt;=20000")</f>
        <v>21</v>
      </c>
      <c r="C7">
        <f>COUNTIFS(Kickstarter!F:F,"failed",Kickstarter!R:R,"plays",Kickstarter!D:D, "&lt;20000", Kickstarter!D:D, "&gt;=15000")</f>
        <v>12</v>
      </c>
      <c r="D7">
        <f>COUNTIFS(Kickstarter!F:F,"canceled",Kickstarter!R:R,"plays",Kickstarter!D:D,"&lt;25000", Kickstarter!D:D, "&gt;=20000")</f>
        <v>0</v>
      </c>
      <c r="E7">
        <f t="shared" si="0"/>
        <v>33</v>
      </c>
      <c r="F7" s="19">
        <f t="shared" si="1"/>
        <v>0.63636363636363635</v>
      </c>
      <c r="G7" s="19">
        <f t="shared" si="2"/>
        <v>0.36363636363636365</v>
      </c>
      <c r="H7" s="19">
        <f t="shared" si="3"/>
        <v>0</v>
      </c>
    </row>
    <row r="8" spans="1:8" x14ac:dyDescent="0.35">
      <c r="A8" t="s">
        <v>8414</v>
      </c>
      <c r="B8">
        <f>COUNTIFS(Kickstarter!F:F,"successful",Kickstarter!R:R,"plays",Kickstarter!D:D,"&lt;30000", Kickstarter!D:D, "&gt;=25000")</f>
        <v>1</v>
      </c>
      <c r="C8">
        <f>COUNTIFS(Kickstarter!F:F,"failed",Kickstarter!R:R,"plays",Kickstarter!D:D, "&lt;30000", Kickstarter!D:D, "&gt;=25000")</f>
        <v>4</v>
      </c>
      <c r="D8">
        <f>COUNTIFS(Kickstarter!F:F,"canceled",Kickstarter!R:R,"plays",Kickstarter!D:D,"&lt;30000", Kickstarter!D:D, "&gt;=25000")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8415</v>
      </c>
      <c r="B9">
        <f>COUNTIFS(Kickstarter!F:F,"successful",Kickstarter!R:R,"plays",Kickstarter!D:D,"&lt;35000", Kickstarter!D:D, "&gt;=30000")</f>
        <v>3</v>
      </c>
      <c r="C9">
        <f>COUNTIFS(Kickstarter!F:F,"failed",Kickstarter!R:R,"plays",Kickstarter!D:D, "&lt;35000", Kickstarter!D:D, "&gt;=30000")</f>
        <v>8</v>
      </c>
      <c r="D9">
        <f>COUNTIFS(Kickstarter!F:F,"canceled",Kickstarter!R:R,"plays",Kickstarter!D:D,"&lt;35000", Kickstarter!D:D, "&gt;=30000")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8416</v>
      </c>
      <c r="B10">
        <f>COUNTIFS(Kickstarter!F:F,"successful",Kickstarter!R:R,"plays",Kickstarter!D:D,"&lt;40000", Kickstarter!D:D, "&gt;=35000")</f>
        <v>4</v>
      </c>
      <c r="C10">
        <f>COUNTIFS(Kickstarter!F:F,"failed",Kickstarter!R:R,"plays",Kickstarter!D:D, "&lt;40000", Kickstarter!D:D, "&gt;=35000")</f>
        <v>2</v>
      </c>
      <c r="D10">
        <f>COUNTIFS(Kickstarter!F:F,"canceled",Kickstarter!R:R,"plays",Kickstarter!D:D,"&lt;40000", Kickstarter!D:D, "&gt;=35000")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8417</v>
      </c>
      <c r="B11">
        <f>COUNTIFS(Kickstarter!F:F,"successful",Kickstarter!R:R,"plays",Kickstarter!D:D,"&lt;45000", Kickstarter!D:D, "&gt;=40000")</f>
        <v>2</v>
      </c>
      <c r="C11">
        <f>COUNTIFS(Kickstarter!F:F,"failed",Kickstarter!R:R,"plays",Kickstarter!D:D, "&lt;45000", Kickstarter!D:D, "&gt;=40000")</f>
        <v>1</v>
      </c>
      <c r="D11">
        <f>COUNTIFS(Kickstarter!F:F,"canceled",Kickstarter!R:R,"plays",Kickstarter!D:D,"&lt;45000", Kickstarter!D:D, "&gt;=40000")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8418</v>
      </c>
      <c r="B12">
        <f>COUNTIFS(Kickstarter!F:F,"successful",Kickstarter!R:R,"plays",Kickstarter!D:D,"&lt;50000", Kickstarter!D:D, "&gt;=45000")</f>
        <v>0</v>
      </c>
      <c r="C12">
        <f>COUNTIFS(Kickstarter!F:F,"failed",Kickstarter!R:R,"plays",Kickstarter!D:D, "&lt;50000", Kickstarter!D:D, "&gt;=45000")</f>
        <v>1</v>
      </c>
      <c r="D12">
        <f>COUNTIFS(Kickstarter!F:F,"canceled",Kickstarter!R:R,"plays",Kickstarter!D:D,"&lt;50000", Kickstarter!D:D, "&gt;=4000")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8419</v>
      </c>
      <c r="B13">
        <f>COUNTIFS(Kickstarter!F:F,"successful",Kickstarter!R:R,"plays",Kickstarter!D:D,"&gt;50000")</f>
        <v>2</v>
      </c>
      <c r="C13">
        <f>COUNTIFS(Kickstarter!F:F,"failed",Kickstarter!R:R,"plays",Kickstarter!D:D,"&gt;50000")</f>
        <v>10</v>
      </c>
      <c r="D13">
        <f>COUNTIFS(Kickstarter!F:F,"canceled",Kickstarter!R:R,"plays", Kickstarter!D:D, "&gt;=50000")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29FD-9995-4358-8D03-4B8723819D34}">
  <dimension ref="A1:T27"/>
  <sheetViews>
    <sheetView zoomScale="55" zoomScaleNormal="55" workbookViewId="0">
      <selection activeCell="D1" activeCellId="1" sqref="E1:E1048576 D1:D1048576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61" x14ac:dyDescent="0.35">
      <c r="A2">
        <v>2922</v>
      </c>
      <c r="B2" s="9" t="s">
        <v>2922</v>
      </c>
      <c r="C2" s="3" t="s">
        <v>7032</v>
      </c>
      <c r="D2" s="5">
        <v>500</v>
      </c>
      <c r="E2" s="7">
        <v>500</v>
      </c>
      <c r="F2" t="s">
        <v>8218</v>
      </c>
      <c r="G2" t="s">
        <v>8224</v>
      </c>
      <c r="H2" t="s">
        <v>8246</v>
      </c>
      <c r="I2" s="11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11">
        <v>100</v>
      </c>
      <c r="P2" s="11">
        <v>83.33</v>
      </c>
      <c r="Q2" s="13" t="s">
        <v>8315</v>
      </c>
      <c r="R2" t="s">
        <v>8357</v>
      </c>
      <c r="S2" s="16">
        <v>42097.874155092592</v>
      </c>
      <c r="T2" s="16">
        <v>42142.874155092592</v>
      </c>
    </row>
    <row r="3" spans="1:20" ht="232" x14ac:dyDescent="0.35">
      <c r="A3">
        <v>2930</v>
      </c>
      <c r="B3" s="9" t="s">
        <v>2930</v>
      </c>
      <c r="C3" s="3" t="s">
        <v>7040</v>
      </c>
      <c r="D3" s="5">
        <v>10000</v>
      </c>
      <c r="E3" s="7">
        <v>10092</v>
      </c>
      <c r="F3" t="s">
        <v>8218</v>
      </c>
      <c r="G3" t="s">
        <v>8224</v>
      </c>
      <c r="H3" t="s">
        <v>8246</v>
      </c>
      <c r="I3" s="11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11">
        <v>101</v>
      </c>
      <c r="P3" s="11">
        <v>162.77000000000001</v>
      </c>
      <c r="Q3" s="13" t="s">
        <v>8315</v>
      </c>
      <c r="R3" t="s">
        <v>8357</v>
      </c>
      <c r="S3" s="16">
        <v>42101.584074074075</v>
      </c>
      <c r="T3" s="16">
        <v>42131.584074074075</v>
      </c>
    </row>
    <row r="4" spans="1:20" ht="145" x14ac:dyDescent="0.35">
      <c r="A4">
        <v>2937</v>
      </c>
      <c r="B4" s="9" t="s">
        <v>2937</v>
      </c>
      <c r="C4" s="3" t="s">
        <v>7047</v>
      </c>
      <c r="D4" s="5">
        <v>1500</v>
      </c>
      <c r="E4" s="7">
        <v>2000</v>
      </c>
      <c r="F4" t="s">
        <v>8218</v>
      </c>
      <c r="G4" t="s">
        <v>8224</v>
      </c>
      <c r="H4" t="s">
        <v>8246</v>
      </c>
      <c r="I4" s="11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11">
        <v>133</v>
      </c>
      <c r="P4" s="11">
        <v>36.36</v>
      </c>
      <c r="Q4" s="13" t="s">
        <v>8315</v>
      </c>
      <c r="R4" t="s">
        <v>8357</v>
      </c>
      <c r="S4" s="16">
        <v>41803.457326388889</v>
      </c>
      <c r="T4" s="16">
        <v>41833.457326388889</v>
      </c>
    </row>
    <row r="5" spans="1:20" ht="261" x14ac:dyDescent="0.35">
      <c r="A5">
        <v>3188</v>
      </c>
      <c r="B5" s="9" t="s">
        <v>3188</v>
      </c>
      <c r="C5" s="3" t="s">
        <v>7298</v>
      </c>
      <c r="D5" s="5">
        <v>200</v>
      </c>
      <c r="E5" s="7">
        <v>130</v>
      </c>
      <c r="F5" t="s">
        <v>8220</v>
      </c>
      <c r="G5" t="s">
        <v>8224</v>
      </c>
      <c r="H5" t="s">
        <v>8246</v>
      </c>
      <c r="I5" s="11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11">
        <v>65</v>
      </c>
      <c r="P5" s="11">
        <v>14.44</v>
      </c>
      <c r="Q5" s="13" t="s">
        <v>8315</v>
      </c>
      <c r="R5" t="s">
        <v>8357</v>
      </c>
      <c r="S5" s="16">
        <v>42144.415532407409</v>
      </c>
      <c r="T5" s="16">
        <v>42165.415532407409</v>
      </c>
    </row>
    <row r="6" spans="1:20" ht="246.5" x14ac:dyDescent="0.35">
      <c r="A6">
        <v>3192</v>
      </c>
      <c r="B6" s="9" t="s">
        <v>3192</v>
      </c>
      <c r="C6" s="3" t="s">
        <v>7302</v>
      </c>
      <c r="D6" s="5">
        <v>10000</v>
      </c>
      <c r="E6" s="7">
        <v>102</v>
      </c>
      <c r="F6" t="s">
        <v>8220</v>
      </c>
      <c r="G6" t="s">
        <v>8224</v>
      </c>
      <c r="H6" t="s">
        <v>8246</v>
      </c>
      <c r="I6" s="11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11">
        <v>1</v>
      </c>
      <c r="P6" s="11">
        <v>12.75</v>
      </c>
      <c r="Q6" s="13" t="s">
        <v>8315</v>
      </c>
      <c r="R6" t="s">
        <v>8357</v>
      </c>
      <c r="S6" s="16">
        <v>42018.94049768518</v>
      </c>
      <c r="T6" s="16">
        <v>42063.916666666672</v>
      </c>
    </row>
    <row r="7" spans="1:20" ht="217.5" x14ac:dyDescent="0.35">
      <c r="A7">
        <v>3193</v>
      </c>
      <c r="B7" s="9" t="s">
        <v>3193</v>
      </c>
      <c r="C7" s="3" t="s">
        <v>7303</v>
      </c>
      <c r="D7" s="5">
        <v>5000</v>
      </c>
      <c r="E7" s="7">
        <v>587</v>
      </c>
      <c r="F7" t="s">
        <v>8220</v>
      </c>
      <c r="G7" t="s">
        <v>8224</v>
      </c>
      <c r="H7" t="s">
        <v>8246</v>
      </c>
      <c r="I7" s="11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11">
        <v>12</v>
      </c>
      <c r="P7" s="11">
        <v>24.46</v>
      </c>
      <c r="Q7" s="13" t="s">
        <v>8315</v>
      </c>
      <c r="R7" t="s">
        <v>8357</v>
      </c>
      <c r="S7" s="16">
        <v>42010.968240740738</v>
      </c>
      <c r="T7" s="16">
        <v>42055.968240740738</v>
      </c>
    </row>
    <row r="8" spans="1:20" ht="261" x14ac:dyDescent="0.35">
      <c r="A8">
        <v>3201</v>
      </c>
      <c r="B8" s="9" t="s">
        <v>3201</v>
      </c>
      <c r="C8" s="3" t="s">
        <v>7311</v>
      </c>
      <c r="D8" s="5">
        <v>2000</v>
      </c>
      <c r="E8" s="7">
        <v>25</v>
      </c>
      <c r="F8" t="s">
        <v>8220</v>
      </c>
      <c r="G8" t="s">
        <v>8224</v>
      </c>
      <c r="H8" t="s">
        <v>8246</v>
      </c>
      <c r="I8" s="11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11">
        <v>1</v>
      </c>
      <c r="P8" s="11">
        <v>12.5</v>
      </c>
      <c r="Q8" s="13" t="s">
        <v>8315</v>
      </c>
      <c r="R8" t="s">
        <v>8357</v>
      </c>
      <c r="S8" s="16">
        <v>41861.767094907409</v>
      </c>
      <c r="T8" s="16">
        <v>41882.767094907409</v>
      </c>
    </row>
    <row r="9" spans="1:20" ht="232" x14ac:dyDescent="0.35">
      <c r="A9">
        <v>3205</v>
      </c>
      <c r="B9" s="9" t="s">
        <v>3205</v>
      </c>
      <c r="C9" s="3" t="s">
        <v>7315</v>
      </c>
      <c r="D9" s="5">
        <v>8000</v>
      </c>
      <c r="E9" s="7">
        <v>273</v>
      </c>
      <c r="F9" t="s">
        <v>8220</v>
      </c>
      <c r="G9" t="s">
        <v>8224</v>
      </c>
      <c r="H9" t="s">
        <v>8246</v>
      </c>
      <c r="I9" s="11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11">
        <v>3</v>
      </c>
      <c r="P9" s="11">
        <v>22.75</v>
      </c>
      <c r="Q9" s="13" t="s">
        <v>8315</v>
      </c>
      <c r="R9" t="s">
        <v>8357</v>
      </c>
      <c r="S9" s="16">
        <v>42095.374675925923</v>
      </c>
      <c r="T9" s="16">
        <v>42125.374675925923</v>
      </c>
    </row>
    <row r="10" spans="1:20" ht="275.5" x14ac:dyDescent="0.35">
      <c r="A10">
        <v>3630</v>
      </c>
      <c r="B10" s="9" t="s">
        <v>3628</v>
      </c>
      <c r="C10" s="3" t="s">
        <v>7740</v>
      </c>
      <c r="D10" s="5">
        <v>3000</v>
      </c>
      <c r="E10" s="7">
        <v>1</v>
      </c>
      <c r="F10" t="s">
        <v>8220</v>
      </c>
      <c r="G10" t="s">
        <v>8224</v>
      </c>
      <c r="H10" t="s">
        <v>8246</v>
      </c>
      <c r="I10" s="11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11">
        <v>0</v>
      </c>
      <c r="P10" s="11">
        <v>1</v>
      </c>
      <c r="Q10" s="13" t="s">
        <v>8315</v>
      </c>
      <c r="R10" t="s">
        <v>8357</v>
      </c>
      <c r="S10" s="16">
        <v>41942.84710648148</v>
      </c>
      <c r="T10" s="16">
        <v>41972.888773148152</v>
      </c>
    </row>
    <row r="11" spans="1:20" ht="290" x14ac:dyDescent="0.35">
      <c r="A11">
        <v>3632</v>
      </c>
      <c r="B11" s="9" t="s">
        <v>3630</v>
      </c>
      <c r="C11" s="3" t="s">
        <v>7742</v>
      </c>
      <c r="D11" s="5">
        <v>500</v>
      </c>
      <c r="E11" s="7">
        <v>100</v>
      </c>
      <c r="F11" t="s">
        <v>8220</v>
      </c>
      <c r="G11" t="s">
        <v>8224</v>
      </c>
      <c r="H11" t="s">
        <v>8246</v>
      </c>
      <c r="I11" s="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11">
        <v>20</v>
      </c>
      <c r="P11" s="11">
        <v>100</v>
      </c>
      <c r="Q11" s="13" t="s">
        <v>8315</v>
      </c>
      <c r="R11" t="s">
        <v>8357</v>
      </c>
      <c r="S11" s="16">
        <v>41946.936909722222</v>
      </c>
      <c r="T11" s="16">
        <v>41966.936909722222</v>
      </c>
    </row>
    <row r="12" spans="1:20" ht="275.5" x14ac:dyDescent="0.35">
      <c r="A12">
        <v>3647</v>
      </c>
      <c r="B12" s="9" t="s">
        <v>3645</v>
      </c>
      <c r="C12" s="3" t="s">
        <v>7757</v>
      </c>
      <c r="D12" s="5">
        <v>500</v>
      </c>
      <c r="E12" s="7">
        <v>30</v>
      </c>
      <c r="F12" t="s">
        <v>8220</v>
      </c>
      <c r="G12" t="s">
        <v>8224</v>
      </c>
      <c r="H12" t="s">
        <v>8246</v>
      </c>
      <c r="I12" s="11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11">
        <v>6</v>
      </c>
      <c r="P12" s="11">
        <v>15</v>
      </c>
      <c r="Q12" s="13" t="s">
        <v>8315</v>
      </c>
      <c r="R12" t="s">
        <v>8357</v>
      </c>
      <c r="S12" s="16">
        <v>42598.749155092592</v>
      </c>
      <c r="T12" s="16">
        <v>42643.749155092592</v>
      </c>
    </row>
    <row r="13" spans="1:20" ht="275.5" x14ac:dyDescent="0.35">
      <c r="A13">
        <v>3752</v>
      </c>
      <c r="B13" s="9" t="s">
        <v>3749</v>
      </c>
      <c r="C13" s="3" t="s">
        <v>7862</v>
      </c>
      <c r="D13" s="5">
        <v>500</v>
      </c>
      <c r="E13" s="7">
        <v>565</v>
      </c>
      <c r="F13" t="s">
        <v>8218</v>
      </c>
      <c r="G13" t="s">
        <v>8224</v>
      </c>
      <c r="H13" t="s">
        <v>8246</v>
      </c>
      <c r="I13" s="11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11">
        <v>113</v>
      </c>
      <c r="P13" s="11">
        <v>37.67</v>
      </c>
      <c r="Q13" s="13" t="s">
        <v>8315</v>
      </c>
      <c r="R13" t="s">
        <v>8357</v>
      </c>
      <c r="S13" s="16">
        <v>42619.802488425921</v>
      </c>
      <c r="T13" s="16">
        <v>42659.875</v>
      </c>
    </row>
    <row r="14" spans="1:20" ht="232" x14ac:dyDescent="0.35">
      <c r="A14">
        <v>3755</v>
      </c>
      <c r="B14" s="9" t="s">
        <v>3752</v>
      </c>
      <c r="C14" s="3" t="s">
        <v>7865</v>
      </c>
      <c r="D14" s="5">
        <v>550</v>
      </c>
      <c r="E14" s="7">
        <v>713</v>
      </c>
      <c r="F14" t="s">
        <v>8218</v>
      </c>
      <c r="G14" t="s">
        <v>8224</v>
      </c>
      <c r="H14" t="s">
        <v>8246</v>
      </c>
      <c r="I14" s="11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11">
        <v>130</v>
      </c>
      <c r="P14" s="11">
        <v>25.46</v>
      </c>
      <c r="Q14" s="13" t="s">
        <v>8315</v>
      </c>
      <c r="R14" t="s">
        <v>8357</v>
      </c>
      <c r="S14" s="16">
        <v>42445.866979166662</v>
      </c>
      <c r="T14" s="16">
        <v>42475.866979166662</v>
      </c>
    </row>
    <row r="15" spans="1:20" ht="275.5" x14ac:dyDescent="0.35">
      <c r="A15">
        <v>3761</v>
      </c>
      <c r="B15" s="9" t="s">
        <v>3758</v>
      </c>
      <c r="C15" s="3" t="s">
        <v>7871</v>
      </c>
      <c r="D15" s="5">
        <v>500</v>
      </c>
      <c r="E15" s="7">
        <v>500</v>
      </c>
      <c r="F15" t="s">
        <v>8218</v>
      </c>
      <c r="G15" t="s">
        <v>8224</v>
      </c>
      <c r="H15" t="s">
        <v>8246</v>
      </c>
      <c r="I15" s="11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11">
        <v>100</v>
      </c>
      <c r="P15" s="11">
        <v>166.67</v>
      </c>
      <c r="Q15" s="13" t="s">
        <v>8315</v>
      </c>
      <c r="R15" t="s">
        <v>8357</v>
      </c>
      <c r="S15" s="16">
        <v>42173.466863425929</v>
      </c>
      <c r="T15" s="16">
        <v>42226.958333333328</v>
      </c>
    </row>
    <row r="16" spans="1:20" ht="203" x14ac:dyDescent="0.35">
      <c r="A16">
        <v>3762</v>
      </c>
      <c r="B16" s="9" t="s">
        <v>3759</v>
      </c>
      <c r="C16" s="3" t="s">
        <v>7872</v>
      </c>
      <c r="D16" s="5">
        <v>1250</v>
      </c>
      <c r="E16" s="7">
        <v>1328</v>
      </c>
      <c r="F16" t="s">
        <v>8218</v>
      </c>
      <c r="G16" t="s">
        <v>8224</v>
      </c>
      <c r="H16" t="s">
        <v>8246</v>
      </c>
      <c r="I16" s="11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11">
        <v>106</v>
      </c>
      <c r="P16" s="11">
        <v>47.43</v>
      </c>
      <c r="Q16" s="13" t="s">
        <v>8315</v>
      </c>
      <c r="R16" t="s">
        <v>8357</v>
      </c>
      <c r="S16" s="16">
        <v>42193.813530092593</v>
      </c>
      <c r="T16" s="16">
        <v>42218.813530092593</v>
      </c>
    </row>
    <row r="17" spans="1:20" ht="232" x14ac:dyDescent="0.35">
      <c r="A17">
        <v>3770</v>
      </c>
      <c r="B17" s="9" t="s">
        <v>3767</v>
      </c>
      <c r="C17" s="3" t="s">
        <v>7880</v>
      </c>
      <c r="D17" s="5">
        <v>2000</v>
      </c>
      <c r="E17" s="7">
        <v>2000</v>
      </c>
      <c r="F17" t="s">
        <v>8218</v>
      </c>
      <c r="G17" t="s">
        <v>8224</v>
      </c>
      <c r="H17" t="s">
        <v>8246</v>
      </c>
      <c r="I17" s="11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11">
        <v>100</v>
      </c>
      <c r="P17" s="11">
        <v>100</v>
      </c>
      <c r="Q17" s="13" t="s">
        <v>8315</v>
      </c>
      <c r="R17" t="s">
        <v>8357</v>
      </c>
      <c r="S17" s="16">
        <v>42138.930671296301</v>
      </c>
      <c r="T17" s="16">
        <v>42168.930671296301</v>
      </c>
    </row>
    <row r="18" spans="1:20" ht="261" x14ac:dyDescent="0.35">
      <c r="A18">
        <v>3782</v>
      </c>
      <c r="B18" s="9" t="s">
        <v>3779</v>
      </c>
      <c r="C18" s="3" t="s">
        <v>7892</v>
      </c>
      <c r="D18" s="5">
        <v>2000</v>
      </c>
      <c r="E18" s="7">
        <v>2035</v>
      </c>
      <c r="F18" t="s">
        <v>8218</v>
      </c>
      <c r="G18" t="s">
        <v>8224</v>
      </c>
      <c r="H18" t="s">
        <v>8246</v>
      </c>
      <c r="I18" s="11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11">
        <v>102</v>
      </c>
      <c r="P18" s="11">
        <v>75.37</v>
      </c>
      <c r="Q18" s="13" t="s">
        <v>8315</v>
      </c>
      <c r="R18" t="s">
        <v>8357</v>
      </c>
      <c r="S18" s="16">
        <v>42546.862233796302</v>
      </c>
      <c r="T18" s="16">
        <v>42575.958333333328</v>
      </c>
    </row>
    <row r="19" spans="1:20" ht="246.5" x14ac:dyDescent="0.35">
      <c r="A19">
        <v>3785</v>
      </c>
      <c r="B19" s="9" t="s">
        <v>3782</v>
      </c>
      <c r="C19" s="3" t="s">
        <v>7895</v>
      </c>
      <c r="D19" s="5">
        <v>2000</v>
      </c>
      <c r="E19" s="7">
        <v>3015</v>
      </c>
      <c r="F19" t="s">
        <v>8218</v>
      </c>
      <c r="G19" t="s">
        <v>8224</v>
      </c>
      <c r="H19" t="s">
        <v>8246</v>
      </c>
      <c r="I19" s="11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11">
        <v>151</v>
      </c>
      <c r="P19" s="11">
        <v>100.5</v>
      </c>
      <c r="Q19" s="13" t="s">
        <v>8315</v>
      </c>
      <c r="R19" t="s">
        <v>8357</v>
      </c>
      <c r="S19" s="16">
        <v>42548.63853009259</v>
      </c>
      <c r="T19" s="16">
        <v>42584.418749999997</v>
      </c>
    </row>
    <row r="20" spans="1:20" ht="217.5" x14ac:dyDescent="0.35">
      <c r="A20">
        <v>3789</v>
      </c>
      <c r="B20" s="9" t="s">
        <v>3786</v>
      </c>
      <c r="C20" s="3" t="s">
        <v>7899</v>
      </c>
      <c r="D20" s="5">
        <v>3550</v>
      </c>
      <c r="E20" s="7">
        <v>116</v>
      </c>
      <c r="F20" t="s">
        <v>8220</v>
      </c>
      <c r="G20" t="s">
        <v>8224</v>
      </c>
      <c r="H20" t="s">
        <v>8246</v>
      </c>
      <c r="I20" s="11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11">
        <v>3</v>
      </c>
      <c r="P20" s="11">
        <v>29</v>
      </c>
      <c r="Q20" s="13" t="s">
        <v>8315</v>
      </c>
      <c r="R20" t="s">
        <v>8357</v>
      </c>
      <c r="S20" s="16">
        <v>42138.798819444448</v>
      </c>
      <c r="T20" s="16">
        <v>42170.798819444448</v>
      </c>
    </row>
    <row r="21" spans="1:20" ht="261" x14ac:dyDescent="0.35">
      <c r="A21">
        <v>3794</v>
      </c>
      <c r="B21" s="9" t="s">
        <v>3791</v>
      </c>
      <c r="C21" s="3" t="s">
        <v>7904</v>
      </c>
      <c r="D21" s="5">
        <v>5000</v>
      </c>
      <c r="E21" s="7">
        <v>50</v>
      </c>
      <c r="F21" t="s">
        <v>8220</v>
      </c>
      <c r="G21" t="s">
        <v>8224</v>
      </c>
      <c r="H21" t="s">
        <v>8246</v>
      </c>
      <c r="I21" s="1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11">
        <v>1</v>
      </c>
      <c r="P21" s="11">
        <v>50</v>
      </c>
      <c r="Q21" s="13" t="s">
        <v>8315</v>
      </c>
      <c r="R21" t="s">
        <v>8357</v>
      </c>
      <c r="S21" s="16">
        <v>42132.58048611111</v>
      </c>
      <c r="T21" s="16">
        <v>42162.58048611111</v>
      </c>
    </row>
    <row r="22" spans="1:20" ht="217.5" x14ac:dyDescent="0.35">
      <c r="A22">
        <v>3795</v>
      </c>
      <c r="B22" s="9" t="s">
        <v>3792</v>
      </c>
      <c r="C22" s="3" t="s">
        <v>7905</v>
      </c>
      <c r="D22" s="5">
        <v>600</v>
      </c>
      <c r="E22" s="7">
        <v>10</v>
      </c>
      <c r="F22" t="s">
        <v>8220</v>
      </c>
      <c r="G22" t="s">
        <v>8224</v>
      </c>
      <c r="H22" t="s">
        <v>8246</v>
      </c>
      <c r="I22" s="11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11">
        <v>2</v>
      </c>
      <c r="P22" s="11">
        <v>5</v>
      </c>
      <c r="Q22" s="13" t="s">
        <v>8315</v>
      </c>
      <c r="R22" t="s">
        <v>8357</v>
      </c>
      <c r="S22" s="16">
        <v>42201.436226851853</v>
      </c>
      <c r="T22" s="16">
        <v>42244.9375</v>
      </c>
    </row>
    <row r="23" spans="1:20" ht="87" x14ac:dyDescent="0.35">
      <c r="A23">
        <v>3868</v>
      </c>
      <c r="B23" s="9" t="s">
        <v>3865</v>
      </c>
      <c r="C23" s="3" t="s">
        <v>7977</v>
      </c>
      <c r="D23" s="5">
        <v>5000</v>
      </c>
      <c r="E23" s="7">
        <v>10</v>
      </c>
      <c r="F23" t="s">
        <v>8219</v>
      </c>
      <c r="G23" t="s">
        <v>8224</v>
      </c>
      <c r="H23" t="s">
        <v>8246</v>
      </c>
      <c r="I23" s="11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11">
        <v>0</v>
      </c>
      <c r="P23" s="11">
        <v>10</v>
      </c>
      <c r="Q23" s="13" t="s">
        <v>8315</v>
      </c>
      <c r="R23" t="s">
        <v>8357</v>
      </c>
      <c r="S23" s="16">
        <v>41865.659780092588</v>
      </c>
      <c r="T23" s="16">
        <v>41890.659780092588</v>
      </c>
    </row>
    <row r="24" spans="1:20" ht="261" x14ac:dyDescent="0.35">
      <c r="A24">
        <v>3876</v>
      </c>
      <c r="B24" s="9" t="s">
        <v>3873</v>
      </c>
      <c r="C24" s="3" t="s">
        <v>7985</v>
      </c>
      <c r="D24" s="5">
        <v>3900</v>
      </c>
      <c r="E24" s="7">
        <v>2059</v>
      </c>
      <c r="F24" t="s">
        <v>8219</v>
      </c>
      <c r="G24" t="s">
        <v>8224</v>
      </c>
      <c r="H24" t="s">
        <v>8246</v>
      </c>
      <c r="I24" s="11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11">
        <v>53</v>
      </c>
      <c r="P24" s="11">
        <v>44.76</v>
      </c>
      <c r="Q24" s="13" t="s">
        <v>8315</v>
      </c>
      <c r="R24" t="s">
        <v>8357</v>
      </c>
      <c r="S24" s="16">
        <v>42372.624166666668</v>
      </c>
      <c r="T24" s="16">
        <v>42402.624166666668</v>
      </c>
    </row>
    <row r="25" spans="1:20" ht="203" x14ac:dyDescent="0.35">
      <c r="A25">
        <v>3879</v>
      </c>
      <c r="B25" s="9" t="s">
        <v>3876</v>
      </c>
      <c r="C25" s="3" t="s">
        <v>7988</v>
      </c>
      <c r="D25" s="5">
        <v>15000</v>
      </c>
      <c r="E25" s="7">
        <v>0</v>
      </c>
      <c r="F25" t="s">
        <v>8219</v>
      </c>
      <c r="G25" t="s">
        <v>8224</v>
      </c>
      <c r="H25" t="s">
        <v>8246</v>
      </c>
      <c r="I25" s="11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11">
        <v>0</v>
      </c>
      <c r="P25" s="11">
        <v>0</v>
      </c>
      <c r="Q25" s="13" t="s">
        <v>8315</v>
      </c>
      <c r="R25" t="s">
        <v>8357</v>
      </c>
      <c r="S25" s="16">
        <v>41999.861064814817</v>
      </c>
      <c r="T25" s="16">
        <v>42029.861064814817</v>
      </c>
    </row>
    <row r="26" spans="1:20" ht="275.5" x14ac:dyDescent="0.35">
      <c r="A26">
        <v>3880</v>
      </c>
      <c r="B26" s="9" t="s">
        <v>3877</v>
      </c>
      <c r="C26" s="3" t="s">
        <v>7989</v>
      </c>
      <c r="D26" s="5">
        <v>7500</v>
      </c>
      <c r="E26" s="7">
        <v>980</v>
      </c>
      <c r="F26" t="s">
        <v>8219</v>
      </c>
      <c r="G26" t="s">
        <v>8224</v>
      </c>
      <c r="H26" t="s">
        <v>8246</v>
      </c>
      <c r="I26" s="11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11">
        <v>13</v>
      </c>
      <c r="P26" s="11">
        <v>57.65</v>
      </c>
      <c r="Q26" s="13" t="s">
        <v>8315</v>
      </c>
      <c r="R26" t="s">
        <v>8357</v>
      </c>
      <c r="S26" s="16">
        <v>41815.815046296295</v>
      </c>
      <c r="T26" s="16">
        <v>41850.958333333336</v>
      </c>
    </row>
    <row r="27" spans="1:20" ht="304.5" x14ac:dyDescent="0.35">
      <c r="A27">
        <v>3883</v>
      </c>
      <c r="B27" s="9" t="s">
        <v>3880</v>
      </c>
      <c r="C27" s="3" t="s">
        <v>7992</v>
      </c>
      <c r="D27" s="5">
        <v>15000</v>
      </c>
      <c r="E27" s="7">
        <v>0</v>
      </c>
      <c r="F27" t="s">
        <v>8219</v>
      </c>
      <c r="G27" t="s">
        <v>8224</v>
      </c>
      <c r="H27" t="s">
        <v>8246</v>
      </c>
      <c r="I27" s="11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11">
        <v>0</v>
      </c>
      <c r="P27" s="11">
        <v>0</v>
      </c>
      <c r="Q27" s="13" t="s">
        <v>8315</v>
      </c>
      <c r="R27" t="s">
        <v>8357</v>
      </c>
      <c r="S27" s="16">
        <v>41854.602650462963</v>
      </c>
      <c r="T27" s="16">
        <v>41884.602650462963</v>
      </c>
    </row>
  </sheetData>
  <conditionalFormatting sqref="F1:F27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P1 O2:O27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6FA0-D897-41D4-94B6-08DED14A7C34}">
  <dimension ref="A1:T69"/>
  <sheetViews>
    <sheetView zoomScale="40" zoomScaleNormal="40" workbookViewId="0">
      <selection sqref="A1:T69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17.5" x14ac:dyDescent="0.35">
      <c r="A2">
        <v>2706</v>
      </c>
      <c r="B2" s="9" t="s">
        <v>2706</v>
      </c>
      <c r="C2" s="3" t="s">
        <v>6816</v>
      </c>
      <c r="D2" s="5">
        <v>35000</v>
      </c>
      <c r="E2" s="7">
        <v>39304</v>
      </c>
      <c r="F2" t="s">
        <v>8218</v>
      </c>
      <c r="G2" t="s">
        <v>8223</v>
      </c>
      <c r="H2" t="s">
        <v>8245</v>
      </c>
      <c r="I2" s="11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 s="11">
        <v>112</v>
      </c>
      <c r="P2" s="11">
        <v>149.44</v>
      </c>
      <c r="Q2" s="13" t="s">
        <v>8315</v>
      </c>
      <c r="R2" t="s">
        <v>8355</v>
      </c>
      <c r="S2" s="16">
        <v>41899.294942129629</v>
      </c>
      <c r="T2" s="16">
        <v>41928.290972222225</v>
      </c>
    </row>
    <row r="3" spans="1:20" ht="203" x14ac:dyDescent="0.35">
      <c r="A3">
        <v>2707</v>
      </c>
      <c r="B3" s="9" t="s">
        <v>2707</v>
      </c>
      <c r="C3" s="3" t="s">
        <v>6817</v>
      </c>
      <c r="D3" s="5">
        <v>8000</v>
      </c>
      <c r="E3" s="7">
        <v>28067.57</v>
      </c>
      <c r="F3" t="s">
        <v>8218</v>
      </c>
      <c r="G3" t="s">
        <v>8223</v>
      </c>
      <c r="H3" t="s">
        <v>8245</v>
      </c>
      <c r="I3" s="11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 s="11">
        <v>351</v>
      </c>
      <c r="P3" s="11">
        <v>71.239999999999995</v>
      </c>
      <c r="Q3" s="13" t="s">
        <v>8315</v>
      </c>
      <c r="R3" t="s">
        <v>8355</v>
      </c>
      <c r="S3" s="16">
        <v>41391.782905092594</v>
      </c>
      <c r="T3" s="16">
        <v>41421.290972222225</v>
      </c>
    </row>
    <row r="4" spans="1:20" ht="261" x14ac:dyDescent="0.35">
      <c r="A4">
        <v>2709</v>
      </c>
      <c r="B4" s="9" t="s">
        <v>2709</v>
      </c>
      <c r="C4" s="3" t="s">
        <v>6819</v>
      </c>
      <c r="D4" s="5">
        <v>50000</v>
      </c>
      <c r="E4" s="7">
        <v>50803</v>
      </c>
      <c r="F4" t="s">
        <v>8218</v>
      </c>
      <c r="G4" t="s">
        <v>8223</v>
      </c>
      <c r="H4" t="s">
        <v>8245</v>
      </c>
      <c r="I4" s="11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 s="11">
        <v>102</v>
      </c>
      <c r="P4" s="11">
        <v>164.94</v>
      </c>
      <c r="Q4" s="13" t="s">
        <v>8315</v>
      </c>
      <c r="R4" t="s">
        <v>8355</v>
      </c>
      <c r="S4" s="16">
        <v>42612.149780092594</v>
      </c>
      <c r="T4" s="16">
        <v>42647.165972222225</v>
      </c>
    </row>
    <row r="5" spans="1:20" ht="159.5" x14ac:dyDescent="0.35">
      <c r="A5">
        <v>2710</v>
      </c>
      <c r="B5" s="9" t="s">
        <v>2710</v>
      </c>
      <c r="C5" s="3" t="s">
        <v>6820</v>
      </c>
      <c r="D5" s="5">
        <v>60000</v>
      </c>
      <c r="E5" s="7">
        <v>92340.21</v>
      </c>
      <c r="F5" t="s">
        <v>8218</v>
      </c>
      <c r="G5" t="s">
        <v>8223</v>
      </c>
      <c r="H5" t="s">
        <v>8245</v>
      </c>
      <c r="I5" s="11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 s="11">
        <v>154</v>
      </c>
      <c r="P5" s="11">
        <v>84.87</v>
      </c>
      <c r="Q5" s="13" t="s">
        <v>8315</v>
      </c>
      <c r="R5" t="s">
        <v>8355</v>
      </c>
      <c r="S5" s="16">
        <v>41828.229490740741</v>
      </c>
      <c r="T5" s="16">
        <v>41860.083333333336</v>
      </c>
    </row>
    <row r="6" spans="1:20" ht="275.5" x14ac:dyDescent="0.35">
      <c r="A6">
        <v>2712</v>
      </c>
      <c r="B6" s="9" t="s">
        <v>2712</v>
      </c>
      <c r="C6" s="3" t="s">
        <v>6822</v>
      </c>
      <c r="D6" s="5">
        <v>5500</v>
      </c>
      <c r="E6" s="7">
        <v>7226</v>
      </c>
      <c r="F6" t="s">
        <v>8218</v>
      </c>
      <c r="G6" t="s">
        <v>8223</v>
      </c>
      <c r="H6" t="s">
        <v>8245</v>
      </c>
      <c r="I6" s="11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 s="11">
        <v>131</v>
      </c>
      <c r="P6" s="11">
        <v>50.53</v>
      </c>
      <c r="Q6" s="13" t="s">
        <v>8315</v>
      </c>
      <c r="R6" t="s">
        <v>8355</v>
      </c>
      <c r="S6" s="16">
        <v>41432.062037037038</v>
      </c>
      <c r="T6" s="16">
        <v>41468.75</v>
      </c>
    </row>
    <row r="7" spans="1:20" ht="275.5" x14ac:dyDescent="0.35">
      <c r="A7">
        <v>2713</v>
      </c>
      <c r="B7" s="9" t="s">
        <v>2713</v>
      </c>
      <c r="C7" s="3" t="s">
        <v>6823</v>
      </c>
      <c r="D7" s="5">
        <v>150000</v>
      </c>
      <c r="E7" s="7">
        <v>153362</v>
      </c>
      <c r="F7" t="s">
        <v>8218</v>
      </c>
      <c r="G7" t="s">
        <v>8223</v>
      </c>
      <c r="H7" t="s">
        <v>8245</v>
      </c>
      <c r="I7" s="11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 s="11">
        <v>102</v>
      </c>
      <c r="P7" s="11">
        <v>108</v>
      </c>
      <c r="Q7" s="13" t="s">
        <v>8315</v>
      </c>
      <c r="R7" t="s">
        <v>8355</v>
      </c>
      <c r="S7" s="16">
        <v>42322.653749999998</v>
      </c>
      <c r="T7" s="16">
        <v>42362.653749999998</v>
      </c>
    </row>
    <row r="8" spans="1:20" ht="188.5" x14ac:dyDescent="0.35">
      <c r="A8">
        <v>2714</v>
      </c>
      <c r="B8" s="9" t="s">
        <v>2714</v>
      </c>
      <c r="C8" s="3" t="s">
        <v>6824</v>
      </c>
      <c r="D8" s="5">
        <v>25000</v>
      </c>
      <c r="E8" s="7">
        <v>29089</v>
      </c>
      <c r="F8" t="s">
        <v>8218</v>
      </c>
      <c r="G8" t="s">
        <v>8223</v>
      </c>
      <c r="H8" t="s">
        <v>8245</v>
      </c>
      <c r="I8" s="11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 s="11">
        <v>116</v>
      </c>
      <c r="P8" s="11">
        <v>95.37</v>
      </c>
      <c r="Q8" s="13" t="s">
        <v>8315</v>
      </c>
      <c r="R8" t="s">
        <v>8355</v>
      </c>
      <c r="S8" s="16">
        <v>42629.655046296291</v>
      </c>
      <c r="T8" s="16">
        <v>42657.958333333328</v>
      </c>
    </row>
    <row r="9" spans="1:20" ht="275.5" x14ac:dyDescent="0.35">
      <c r="A9">
        <v>2715</v>
      </c>
      <c r="B9" s="9" t="s">
        <v>2715</v>
      </c>
      <c r="C9" s="3" t="s">
        <v>6825</v>
      </c>
      <c r="D9" s="5">
        <v>12000</v>
      </c>
      <c r="E9" s="7">
        <v>31754.69</v>
      </c>
      <c r="F9" t="s">
        <v>8218</v>
      </c>
      <c r="G9" t="s">
        <v>8223</v>
      </c>
      <c r="H9" t="s">
        <v>8245</v>
      </c>
      <c r="I9" s="11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 s="11">
        <v>265</v>
      </c>
      <c r="P9" s="11">
        <v>57.63</v>
      </c>
      <c r="Q9" s="13" t="s">
        <v>8315</v>
      </c>
      <c r="R9" t="s">
        <v>8355</v>
      </c>
      <c r="S9" s="16">
        <v>42387.398472222223</v>
      </c>
      <c r="T9" s="16">
        <v>42421.398472222223</v>
      </c>
    </row>
    <row r="10" spans="1:20" ht="246.5" x14ac:dyDescent="0.35">
      <c r="A10">
        <v>2717</v>
      </c>
      <c r="B10" s="9" t="s">
        <v>2717</v>
      </c>
      <c r="C10" s="3" t="s">
        <v>6827</v>
      </c>
      <c r="D10" s="5">
        <v>25000</v>
      </c>
      <c r="E10" s="7">
        <v>30026</v>
      </c>
      <c r="F10" t="s">
        <v>8218</v>
      </c>
      <c r="G10" t="s">
        <v>8223</v>
      </c>
      <c r="H10" t="s">
        <v>8245</v>
      </c>
      <c r="I10" s="11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 s="11">
        <v>120</v>
      </c>
      <c r="P10" s="11">
        <v>92.39</v>
      </c>
      <c r="Q10" s="13" t="s">
        <v>8315</v>
      </c>
      <c r="R10" t="s">
        <v>8355</v>
      </c>
      <c r="S10" s="16">
        <v>41934.914918981485</v>
      </c>
      <c r="T10" s="16">
        <v>41979.956585648149</v>
      </c>
    </row>
    <row r="11" spans="1:20" ht="232" x14ac:dyDescent="0.35">
      <c r="A11">
        <v>2718</v>
      </c>
      <c r="B11" s="9" t="s">
        <v>2718</v>
      </c>
      <c r="C11" s="3" t="s">
        <v>6828</v>
      </c>
      <c r="D11" s="5">
        <v>18000</v>
      </c>
      <c r="E11" s="7">
        <v>18645</v>
      </c>
      <c r="F11" t="s">
        <v>8218</v>
      </c>
      <c r="G11" t="s">
        <v>8223</v>
      </c>
      <c r="H11" t="s">
        <v>8245</v>
      </c>
      <c r="I11" s="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 s="11">
        <v>104</v>
      </c>
      <c r="P11" s="11">
        <v>125.98</v>
      </c>
      <c r="Q11" s="13" t="s">
        <v>8315</v>
      </c>
      <c r="R11" t="s">
        <v>8355</v>
      </c>
      <c r="S11" s="16">
        <v>42465.596585648149</v>
      </c>
      <c r="T11" s="16">
        <v>42493.958333333328</v>
      </c>
    </row>
    <row r="12" spans="1:20" ht="261" x14ac:dyDescent="0.35">
      <c r="A12">
        <v>2719</v>
      </c>
      <c r="B12" s="9" t="s">
        <v>2719</v>
      </c>
      <c r="C12" s="3" t="s">
        <v>6829</v>
      </c>
      <c r="D12" s="5">
        <v>6000</v>
      </c>
      <c r="E12" s="7">
        <v>6530</v>
      </c>
      <c r="F12" t="s">
        <v>8218</v>
      </c>
      <c r="G12" t="s">
        <v>8223</v>
      </c>
      <c r="H12" t="s">
        <v>8245</v>
      </c>
      <c r="I12" s="11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 s="11">
        <v>109</v>
      </c>
      <c r="P12" s="11">
        <v>94.64</v>
      </c>
      <c r="Q12" s="13" t="s">
        <v>8315</v>
      </c>
      <c r="R12" t="s">
        <v>8355</v>
      </c>
      <c r="S12" s="16">
        <v>42418.031180555554</v>
      </c>
      <c r="T12" s="16">
        <v>42477.989513888882</v>
      </c>
    </row>
    <row r="13" spans="1:20" ht="203" x14ac:dyDescent="0.35">
      <c r="A13">
        <v>2720</v>
      </c>
      <c r="B13" s="9" t="s">
        <v>2720</v>
      </c>
      <c r="C13" s="3" t="s">
        <v>6830</v>
      </c>
      <c r="D13" s="5">
        <v>25000</v>
      </c>
      <c r="E13" s="7">
        <v>29531</v>
      </c>
      <c r="F13" t="s">
        <v>8218</v>
      </c>
      <c r="G13" t="s">
        <v>8223</v>
      </c>
      <c r="H13" t="s">
        <v>8245</v>
      </c>
      <c r="I13" s="11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 s="11">
        <v>118</v>
      </c>
      <c r="P13" s="11">
        <v>170.7</v>
      </c>
      <c r="Q13" s="13" t="s">
        <v>8315</v>
      </c>
      <c r="R13" t="s">
        <v>8355</v>
      </c>
      <c r="S13" s="16">
        <v>42655.465891203698</v>
      </c>
      <c r="T13" s="16">
        <v>42685.507557870369</v>
      </c>
    </row>
    <row r="14" spans="1:20" ht="217.5" x14ac:dyDescent="0.35">
      <c r="A14">
        <v>2983</v>
      </c>
      <c r="B14" s="9" t="s">
        <v>2983</v>
      </c>
      <c r="C14" s="3" t="s">
        <v>7093</v>
      </c>
      <c r="D14" s="5">
        <v>116000</v>
      </c>
      <c r="E14" s="7">
        <v>169985.91</v>
      </c>
      <c r="F14" t="s">
        <v>8218</v>
      </c>
      <c r="G14" t="s">
        <v>8223</v>
      </c>
      <c r="H14" t="s">
        <v>8245</v>
      </c>
      <c r="I14" s="11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 s="11">
        <v>147</v>
      </c>
      <c r="P14" s="11">
        <v>155.24</v>
      </c>
      <c r="Q14" s="13" t="s">
        <v>8315</v>
      </c>
      <c r="R14" t="s">
        <v>8355</v>
      </c>
      <c r="S14" s="16">
        <v>41894.632361111115</v>
      </c>
      <c r="T14" s="16">
        <v>41954.674027777779</v>
      </c>
    </row>
    <row r="15" spans="1:20" ht="261" x14ac:dyDescent="0.35">
      <c r="A15">
        <v>2984</v>
      </c>
      <c r="B15" s="9" t="s">
        <v>2984</v>
      </c>
      <c r="C15" s="3" t="s">
        <v>7094</v>
      </c>
      <c r="D15" s="5">
        <v>25000</v>
      </c>
      <c r="E15" s="7">
        <v>25088</v>
      </c>
      <c r="F15" t="s">
        <v>8218</v>
      </c>
      <c r="G15" t="s">
        <v>8223</v>
      </c>
      <c r="H15" t="s">
        <v>8245</v>
      </c>
      <c r="I15" s="11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 s="11">
        <v>100</v>
      </c>
      <c r="P15" s="11">
        <v>115.08</v>
      </c>
      <c r="Q15" s="13" t="s">
        <v>8315</v>
      </c>
      <c r="R15" t="s">
        <v>8355</v>
      </c>
      <c r="S15" s="16">
        <v>42576.278715277775</v>
      </c>
      <c r="T15" s="16">
        <v>42606.278715277775</v>
      </c>
    </row>
    <row r="16" spans="1:20" ht="261" x14ac:dyDescent="0.35">
      <c r="A16">
        <v>2987</v>
      </c>
      <c r="B16" s="9" t="s">
        <v>2987</v>
      </c>
      <c r="C16" s="3" t="s">
        <v>7097</v>
      </c>
      <c r="D16" s="5">
        <v>25000</v>
      </c>
      <c r="E16" s="7">
        <v>27600.2</v>
      </c>
      <c r="F16" t="s">
        <v>8218</v>
      </c>
      <c r="G16" t="s">
        <v>8223</v>
      </c>
      <c r="H16" t="s">
        <v>8245</v>
      </c>
      <c r="I16" s="11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 s="11">
        <v>110</v>
      </c>
      <c r="P16" s="11">
        <v>104.15</v>
      </c>
      <c r="Q16" s="13" t="s">
        <v>8315</v>
      </c>
      <c r="R16" t="s">
        <v>8355</v>
      </c>
      <c r="S16" s="16">
        <v>42627.307303240741</v>
      </c>
      <c r="T16" s="16">
        <v>42656</v>
      </c>
    </row>
    <row r="17" spans="1:20" ht="72.5" x14ac:dyDescent="0.35">
      <c r="A17">
        <v>2989</v>
      </c>
      <c r="B17" s="9" t="s">
        <v>2989</v>
      </c>
      <c r="C17" s="3" t="s">
        <v>7099</v>
      </c>
      <c r="D17" s="5">
        <v>20000</v>
      </c>
      <c r="E17" s="7">
        <v>35307</v>
      </c>
      <c r="F17" t="s">
        <v>8218</v>
      </c>
      <c r="G17" t="s">
        <v>8223</v>
      </c>
      <c r="H17" t="s">
        <v>8245</v>
      </c>
      <c r="I17" s="11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 s="11">
        <v>177</v>
      </c>
      <c r="P17" s="11">
        <v>97</v>
      </c>
      <c r="Q17" s="13" t="s">
        <v>8315</v>
      </c>
      <c r="R17" t="s">
        <v>8355</v>
      </c>
      <c r="S17" s="16">
        <v>42337.02039351852</v>
      </c>
      <c r="T17" s="16">
        <v>42359.207638888889</v>
      </c>
    </row>
    <row r="18" spans="1:20" ht="246.5" x14ac:dyDescent="0.35">
      <c r="A18">
        <v>2990</v>
      </c>
      <c r="B18" s="9" t="s">
        <v>2990</v>
      </c>
      <c r="C18" s="3" t="s">
        <v>7100</v>
      </c>
      <c r="D18" s="5">
        <v>10000</v>
      </c>
      <c r="E18" s="7">
        <v>10000</v>
      </c>
      <c r="F18" t="s">
        <v>8218</v>
      </c>
      <c r="G18" t="s">
        <v>8223</v>
      </c>
      <c r="H18" t="s">
        <v>8245</v>
      </c>
      <c r="I18" s="11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 s="11">
        <v>100</v>
      </c>
      <c r="P18" s="11">
        <v>370.37</v>
      </c>
      <c r="Q18" s="13" t="s">
        <v>8315</v>
      </c>
      <c r="R18" t="s">
        <v>8355</v>
      </c>
      <c r="S18" s="16">
        <v>42341.57430555555</v>
      </c>
      <c r="T18" s="16">
        <v>42376.57430555555</v>
      </c>
    </row>
    <row r="19" spans="1:20" ht="261" x14ac:dyDescent="0.35">
      <c r="A19">
        <v>2991</v>
      </c>
      <c r="B19" s="9" t="s">
        <v>2991</v>
      </c>
      <c r="C19" s="3" t="s">
        <v>7101</v>
      </c>
      <c r="D19" s="5">
        <v>8500</v>
      </c>
      <c r="E19" s="7">
        <v>8780</v>
      </c>
      <c r="F19" t="s">
        <v>8218</v>
      </c>
      <c r="G19" t="s">
        <v>8223</v>
      </c>
      <c r="H19" t="s">
        <v>8245</v>
      </c>
      <c r="I19" s="11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 s="11">
        <v>103</v>
      </c>
      <c r="P19" s="11">
        <v>94.41</v>
      </c>
      <c r="Q19" s="13" t="s">
        <v>8315</v>
      </c>
      <c r="R19" t="s">
        <v>8355</v>
      </c>
      <c r="S19" s="16">
        <v>42740.837152777778</v>
      </c>
      <c r="T19" s="16">
        <v>42762.837152777778</v>
      </c>
    </row>
    <row r="20" spans="1:20" ht="232" x14ac:dyDescent="0.35">
      <c r="A20">
        <v>2992</v>
      </c>
      <c r="B20" s="9" t="s">
        <v>2992</v>
      </c>
      <c r="C20" s="3" t="s">
        <v>7102</v>
      </c>
      <c r="D20" s="5">
        <v>3000</v>
      </c>
      <c r="E20" s="7">
        <v>3135</v>
      </c>
      <c r="F20" t="s">
        <v>8218</v>
      </c>
      <c r="G20" t="s">
        <v>8223</v>
      </c>
      <c r="H20" t="s">
        <v>8245</v>
      </c>
      <c r="I20" s="11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 s="11">
        <v>105</v>
      </c>
      <c r="P20" s="11">
        <v>48.98</v>
      </c>
      <c r="Q20" s="13" t="s">
        <v>8315</v>
      </c>
      <c r="R20" t="s">
        <v>8355</v>
      </c>
      <c r="S20" s="16">
        <v>42622.767476851848</v>
      </c>
      <c r="T20" s="16">
        <v>42652.767476851848</v>
      </c>
    </row>
    <row r="21" spans="1:20" ht="87" x14ac:dyDescent="0.35">
      <c r="A21">
        <v>2993</v>
      </c>
      <c r="B21" s="9" t="s">
        <v>2993</v>
      </c>
      <c r="C21" s="3" t="s">
        <v>7103</v>
      </c>
      <c r="D21" s="5">
        <v>1000</v>
      </c>
      <c r="E21" s="7">
        <v>1003</v>
      </c>
      <c r="F21" t="s">
        <v>8218</v>
      </c>
      <c r="G21" t="s">
        <v>8223</v>
      </c>
      <c r="H21" t="s">
        <v>8245</v>
      </c>
      <c r="I21" s="1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 s="11">
        <v>100</v>
      </c>
      <c r="P21" s="11">
        <v>45.59</v>
      </c>
      <c r="Q21" s="13" t="s">
        <v>8315</v>
      </c>
      <c r="R21" t="s">
        <v>8355</v>
      </c>
      <c r="S21" s="16">
        <v>42390.838738425926</v>
      </c>
      <c r="T21" s="16">
        <v>42420.838738425926</v>
      </c>
    </row>
    <row r="22" spans="1:20" ht="232" x14ac:dyDescent="0.35">
      <c r="A22">
        <v>2995</v>
      </c>
      <c r="B22" s="9" t="s">
        <v>2995</v>
      </c>
      <c r="C22" s="3" t="s">
        <v>7105</v>
      </c>
      <c r="D22" s="5">
        <v>15000</v>
      </c>
      <c r="E22" s="7">
        <v>15744</v>
      </c>
      <c r="F22" t="s">
        <v>8218</v>
      </c>
      <c r="G22" t="s">
        <v>8223</v>
      </c>
      <c r="H22" t="s">
        <v>8245</v>
      </c>
      <c r="I22" s="11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 s="11">
        <v>105</v>
      </c>
      <c r="P22" s="11">
        <v>63.23</v>
      </c>
      <c r="Q22" s="13" t="s">
        <v>8315</v>
      </c>
      <c r="R22" t="s">
        <v>8355</v>
      </c>
      <c r="S22" s="16">
        <v>42724.665173611109</v>
      </c>
      <c r="T22" s="16">
        <v>42754.665173611109</v>
      </c>
    </row>
    <row r="23" spans="1:20" ht="174" x14ac:dyDescent="0.35">
      <c r="A23">
        <v>2996</v>
      </c>
      <c r="B23" s="9" t="s">
        <v>2996</v>
      </c>
      <c r="C23" s="3" t="s">
        <v>7106</v>
      </c>
      <c r="D23" s="5">
        <v>35000</v>
      </c>
      <c r="E23" s="7">
        <v>60180</v>
      </c>
      <c r="F23" t="s">
        <v>8218</v>
      </c>
      <c r="G23" t="s">
        <v>8223</v>
      </c>
      <c r="H23" t="s">
        <v>8245</v>
      </c>
      <c r="I23" s="11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 s="11">
        <v>172</v>
      </c>
      <c r="P23" s="11">
        <v>153.52000000000001</v>
      </c>
      <c r="Q23" s="13" t="s">
        <v>8315</v>
      </c>
      <c r="R23" t="s">
        <v>8355</v>
      </c>
      <c r="S23" s="16">
        <v>42090.912500000006</v>
      </c>
      <c r="T23" s="16">
        <v>42150.912500000006</v>
      </c>
    </row>
    <row r="24" spans="1:20" ht="261" x14ac:dyDescent="0.35">
      <c r="A24">
        <v>2997</v>
      </c>
      <c r="B24" s="9" t="s">
        <v>2997</v>
      </c>
      <c r="C24" s="3" t="s">
        <v>7107</v>
      </c>
      <c r="D24" s="5">
        <v>10000</v>
      </c>
      <c r="E24" s="7">
        <v>10373</v>
      </c>
      <c r="F24" t="s">
        <v>8218</v>
      </c>
      <c r="G24" t="s">
        <v>8223</v>
      </c>
      <c r="H24" t="s">
        <v>8245</v>
      </c>
      <c r="I24" s="11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 s="11">
        <v>104</v>
      </c>
      <c r="P24" s="11">
        <v>90.2</v>
      </c>
      <c r="Q24" s="13" t="s">
        <v>8315</v>
      </c>
      <c r="R24" t="s">
        <v>8355</v>
      </c>
      <c r="S24" s="16">
        <v>42775.733715277776</v>
      </c>
      <c r="T24" s="16">
        <v>42793.207638888889</v>
      </c>
    </row>
    <row r="25" spans="1:20" ht="275.5" x14ac:dyDescent="0.35">
      <c r="A25">
        <v>2998</v>
      </c>
      <c r="B25" s="9" t="s">
        <v>2998</v>
      </c>
      <c r="C25" s="3" t="s">
        <v>7108</v>
      </c>
      <c r="D25" s="5">
        <v>50000</v>
      </c>
      <c r="E25" s="7">
        <v>51514.5</v>
      </c>
      <c r="F25" t="s">
        <v>8218</v>
      </c>
      <c r="G25" t="s">
        <v>8223</v>
      </c>
      <c r="H25" t="s">
        <v>8245</v>
      </c>
      <c r="I25" s="11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 s="11">
        <v>103</v>
      </c>
      <c r="P25" s="11">
        <v>118.97</v>
      </c>
      <c r="Q25" s="13" t="s">
        <v>8315</v>
      </c>
      <c r="R25" t="s">
        <v>8355</v>
      </c>
      <c r="S25" s="16">
        <v>41778.193622685183</v>
      </c>
      <c r="T25" s="16">
        <v>41806.184027777781</v>
      </c>
    </row>
    <row r="26" spans="1:20" ht="261" x14ac:dyDescent="0.35">
      <c r="A26">
        <v>2999</v>
      </c>
      <c r="B26" s="9" t="s">
        <v>2999</v>
      </c>
      <c r="C26" s="3" t="s">
        <v>7109</v>
      </c>
      <c r="D26" s="5">
        <v>1350</v>
      </c>
      <c r="E26" s="7">
        <v>1605</v>
      </c>
      <c r="F26" t="s">
        <v>8218</v>
      </c>
      <c r="G26" t="s">
        <v>8223</v>
      </c>
      <c r="H26" t="s">
        <v>8245</v>
      </c>
      <c r="I26" s="11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 s="11">
        <v>119</v>
      </c>
      <c r="P26" s="11">
        <v>80.25</v>
      </c>
      <c r="Q26" s="13" t="s">
        <v>8315</v>
      </c>
      <c r="R26" t="s">
        <v>8355</v>
      </c>
      <c r="S26" s="16">
        <v>42780.740277777775</v>
      </c>
      <c r="T26" s="16">
        <v>42795.083333333328</v>
      </c>
    </row>
    <row r="27" spans="1:20" ht="246.5" x14ac:dyDescent="0.35">
      <c r="A27">
        <v>3000</v>
      </c>
      <c r="B27" s="9" t="s">
        <v>3000</v>
      </c>
      <c r="C27" s="3" t="s">
        <v>7110</v>
      </c>
      <c r="D27" s="5">
        <v>500</v>
      </c>
      <c r="E27" s="7">
        <v>500</v>
      </c>
      <c r="F27" t="s">
        <v>8218</v>
      </c>
      <c r="G27" t="s">
        <v>8223</v>
      </c>
      <c r="H27" t="s">
        <v>8245</v>
      </c>
      <c r="I27" s="11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 s="11">
        <v>100</v>
      </c>
      <c r="P27" s="11">
        <v>62.5</v>
      </c>
      <c r="Q27" s="13" t="s">
        <v>8315</v>
      </c>
      <c r="R27" t="s">
        <v>8355</v>
      </c>
      <c r="S27" s="16">
        <v>42752.827199074076</v>
      </c>
      <c r="T27" s="16">
        <v>42766.75</v>
      </c>
    </row>
    <row r="28" spans="1:20" ht="275.5" x14ac:dyDescent="0.35">
      <c r="A28">
        <v>3001</v>
      </c>
      <c r="B28" s="9" t="s">
        <v>3001</v>
      </c>
      <c r="C28" s="3" t="s">
        <v>7111</v>
      </c>
      <c r="D28" s="5">
        <v>7214</v>
      </c>
      <c r="E28" s="7">
        <v>22991.01</v>
      </c>
      <c r="F28" t="s">
        <v>8218</v>
      </c>
      <c r="G28" t="s">
        <v>8223</v>
      </c>
      <c r="H28" t="s">
        <v>8245</v>
      </c>
      <c r="I28" s="11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 s="11">
        <v>319</v>
      </c>
      <c r="P28" s="11">
        <v>131.38</v>
      </c>
      <c r="Q28" s="13" t="s">
        <v>8315</v>
      </c>
      <c r="R28" t="s">
        <v>8355</v>
      </c>
      <c r="S28" s="16">
        <v>42534.895625000005</v>
      </c>
      <c r="T28" s="16">
        <v>42564.895625000005</v>
      </c>
    </row>
    <row r="29" spans="1:20" ht="159.5" x14ac:dyDescent="0.35">
      <c r="A29">
        <v>3002</v>
      </c>
      <c r="B29" s="9" t="s">
        <v>3002</v>
      </c>
      <c r="C29" s="3" t="s">
        <v>7112</v>
      </c>
      <c r="D29" s="5">
        <v>7000</v>
      </c>
      <c r="E29" s="7">
        <v>7595.43</v>
      </c>
      <c r="F29" t="s">
        <v>8218</v>
      </c>
      <c r="G29" t="s">
        <v>8223</v>
      </c>
      <c r="H29" t="s">
        <v>8245</v>
      </c>
      <c r="I29" s="11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 s="11">
        <v>109</v>
      </c>
      <c r="P29" s="11">
        <v>73.03</v>
      </c>
      <c r="Q29" s="13" t="s">
        <v>8315</v>
      </c>
      <c r="R29" t="s">
        <v>8355</v>
      </c>
      <c r="S29" s="16">
        <v>41239.83625</v>
      </c>
      <c r="T29" s="16">
        <v>41269.83625</v>
      </c>
    </row>
    <row r="30" spans="1:20" ht="261" x14ac:dyDescent="0.35">
      <c r="A30">
        <v>3003</v>
      </c>
      <c r="B30" s="9" t="s">
        <v>3003</v>
      </c>
      <c r="C30" s="3" t="s">
        <v>7113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 s="11">
        <v>101</v>
      </c>
      <c r="P30" s="11">
        <v>178.53</v>
      </c>
      <c r="Q30" s="13" t="s">
        <v>8315</v>
      </c>
      <c r="R30" t="s">
        <v>8355</v>
      </c>
      <c r="S30" s="16">
        <v>42398.849259259259</v>
      </c>
      <c r="T30" s="16">
        <v>42430.249305555553</v>
      </c>
    </row>
    <row r="31" spans="1:20" ht="261" x14ac:dyDescent="0.35">
      <c r="A31">
        <v>3004</v>
      </c>
      <c r="B31" s="9" t="s">
        <v>3004</v>
      </c>
      <c r="C31" s="3" t="s">
        <v>7114</v>
      </c>
      <c r="D31" s="5">
        <v>40000</v>
      </c>
      <c r="E31" s="7">
        <v>45126</v>
      </c>
      <c r="F31" t="s">
        <v>8218</v>
      </c>
      <c r="G31" t="s">
        <v>8223</v>
      </c>
      <c r="H31" t="s">
        <v>8245</v>
      </c>
      <c r="I31" s="1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 s="11">
        <v>113</v>
      </c>
      <c r="P31" s="11">
        <v>162.91</v>
      </c>
      <c r="Q31" s="13" t="s">
        <v>8315</v>
      </c>
      <c r="R31" t="s">
        <v>8355</v>
      </c>
      <c r="S31" s="16">
        <v>41928.881064814814</v>
      </c>
      <c r="T31" s="16">
        <v>41958.922731481478</v>
      </c>
    </row>
    <row r="32" spans="1:20" ht="261" x14ac:dyDescent="0.35">
      <c r="A32">
        <v>3005</v>
      </c>
      <c r="B32" s="9" t="s">
        <v>3005</v>
      </c>
      <c r="C32" s="3" t="s">
        <v>7115</v>
      </c>
      <c r="D32" s="5">
        <v>10600</v>
      </c>
      <c r="E32" s="7">
        <v>12772.6</v>
      </c>
      <c r="F32" t="s">
        <v>8218</v>
      </c>
      <c r="G32" t="s">
        <v>8223</v>
      </c>
      <c r="H32" t="s">
        <v>8245</v>
      </c>
      <c r="I32" s="11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 s="11">
        <v>120</v>
      </c>
      <c r="P32" s="11">
        <v>108.24</v>
      </c>
      <c r="Q32" s="13" t="s">
        <v>8315</v>
      </c>
      <c r="R32" t="s">
        <v>8355</v>
      </c>
      <c r="S32" s="16">
        <v>41888.674826388888</v>
      </c>
      <c r="T32" s="16">
        <v>41918.674826388888</v>
      </c>
    </row>
    <row r="33" spans="1:20" ht="101.5" x14ac:dyDescent="0.35">
      <c r="A33">
        <v>3007</v>
      </c>
      <c r="B33" s="9" t="s">
        <v>3007</v>
      </c>
      <c r="C33" s="3" t="s">
        <v>7117</v>
      </c>
      <c r="D33" s="5">
        <v>600</v>
      </c>
      <c r="E33" s="7">
        <v>1080</v>
      </c>
      <c r="F33" t="s">
        <v>8218</v>
      </c>
      <c r="G33" t="s">
        <v>8223</v>
      </c>
      <c r="H33" t="s">
        <v>8245</v>
      </c>
      <c r="I33" s="11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 s="11">
        <v>180</v>
      </c>
      <c r="P33" s="11">
        <v>54</v>
      </c>
      <c r="Q33" s="13" t="s">
        <v>8315</v>
      </c>
      <c r="R33" t="s">
        <v>8355</v>
      </c>
      <c r="S33" s="16">
        <v>42098.216238425928</v>
      </c>
      <c r="T33" s="16">
        <v>42119.216238425928</v>
      </c>
    </row>
    <row r="34" spans="1:20" ht="246.5" x14ac:dyDescent="0.35">
      <c r="A34">
        <v>3008</v>
      </c>
      <c r="B34" s="9" t="s">
        <v>3008</v>
      </c>
      <c r="C34" s="3" t="s">
        <v>7118</v>
      </c>
      <c r="D34" s="5">
        <v>3000</v>
      </c>
      <c r="E34" s="7">
        <v>3035</v>
      </c>
      <c r="F34" t="s">
        <v>8218</v>
      </c>
      <c r="G34" t="s">
        <v>8223</v>
      </c>
      <c r="H34" t="s">
        <v>8245</v>
      </c>
      <c r="I34" s="11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 s="11">
        <v>101</v>
      </c>
      <c r="P34" s="11">
        <v>116.73</v>
      </c>
      <c r="Q34" s="13" t="s">
        <v>8315</v>
      </c>
      <c r="R34" t="s">
        <v>8355</v>
      </c>
      <c r="S34" s="16">
        <v>42360.212025462963</v>
      </c>
      <c r="T34" s="16">
        <v>42390.212025462963</v>
      </c>
    </row>
    <row r="35" spans="1:20" ht="275.5" x14ac:dyDescent="0.35">
      <c r="A35">
        <v>3009</v>
      </c>
      <c r="B35" s="9" t="s">
        <v>3009</v>
      </c>
      <c r="C35" s="3" t="s">
        <v>7119</v>
      </c>
      <c r="D35" s="5">
        <v>25000</v>
      </c>
      <c r="E35" s="7">
        <v>29939</v>
      </c>
      <c r="F35" t="s">
        <v>8218</v>
      </c>
      <c r="G35" t="s">
        <v>8223</v>
      </c>
      <c r="H35" t="s">
        <v>8245</v>
      </c>
      <c r="I35" s="11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 s="11">
        <v>120</v>
      </c>
      <c r="P35" s="11">
        <v>233.9</v>
      </c>
      <c r="Q35" s="13" t="s">
        <v>8315</v>
      </c>
      <c r="R35" t="s">
        <v>8355</v>
      </c>
      <c r="S35" s="16">
        <v>41939.569907407407</v>
      </c>
      <c r="T35" s="16">
        <v>41969.611574074079</v>
      </c>
    </row>
    <row r="36" spans="1:20" ht="275.5" x14ac:dyDescent="0.35">
      <c r="A36">
        <v>3010</v>
      </c>
      <c r="B36" s="9" t="s">
        <v>3010</v>
      </c>
      <c r="C36" s="3" t="s">
        <v>7120</v>
      </c>
      <c r="D36" s="5">
        <v>1500</v>
      </c>
      <c r="E36" s="7">
        <v>2370</v>
      </c>
      <c r="F36" t="s">
        <v>8218</v>
      </c>
      <c r="G36" t="s">
        <v>8223</v>
      </c>
      <c r="H36" t="s">
        <v>8245</v>
      </c>
      <c r="I36" s="11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 s="11">
        <v>158</v>
      </c>
      <c r="P36" s="11">
        <v>158</v>
      </c>
      <c r="Q36" s="13" t="s">
        <v>8315</v>
      </c>
      <c r="R36" t="s">
        <v>8355</v>
      </c>
      <c r="S36" s="16">
        <v>41996.832395833335</v>
      </c>
      <c r="T36" s="16">
        <v>42056.832395833335</v>
      </c>
    </row>
    <row r="37" spans="1:20" ht="232" x14ac:dyDescent="0.35">
      <c r="A37">
        <v>3012</v>
      </c>
      <c r="B37" s="9" t="s">
        <v>3012</v>
      </c>
      <c r="C37" s="3" t="s">
        <v>7122</v>
      </c>
      <c r="D37" s="5">
        <v>4000</v>
      </c>
      <c r="E37" s="7">
        <v>4685</v>
      </c>
      <c r="F37" t="s">
        <v>8218</v>
      </c>
      <c r="G37" t="s">
        <v>8223</v>
      </c>
      <c r="H37" t="s">
        <v>8245</v>
      </c>
      <c r="I37" s="11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 s="11">
        <v>117</v>
      </c>
      <c r="P37" s="11">
        <v>85.18</v>
      </c>
      <c r="Q37" s="13" t="s">
        <v>8315</v>
      </c>
      <c r="R37" t="s">
        <v>8355</v>
      </c>
      <c r="S37" s="16">
        <v>42024.702893518523</v>
      </c>
      <c r="T37" s="16">
        <v>42045.702893518523</v>
      </c>
    </row>
    <row r="38" spans="1:20" ht="232" x14ac:dyDescent="0.35">
      <c r="A38">
        <v>3013</v>
      </c>
      <c r="B38" s="9" t="s">
        <v>3013</v>
      </c>
      <c r="C38" s="3" t="s">
        <v>7123</v>
      </c>
      <c r="D38" s="5">
        <v>10000</v>
      </c>
      <c r="E38" s="7">
        <v>15696</v>
      </c>
      <c r="F38" t="s">
        <v>8218</v>
      </c>
      <c r="G38" t="s">
        <v>8223</v>
      </c>
      <c r="H38" t="s">
        <v>8245</v>
      </c>
      <c r="I38" s="11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 s="11">
        <v>157</v>
      </c>
      <c r="P38" s="11">
        <v>146.69</v>
      </c>
      <c r="Q38" s="13" t="s">
        <v>8315</v>
      </c>
      <c r="R38" t="s">
        <v>8355</v>
      </c>
      <c r="S38" s="16">
        <v>42146.836215277777</v>
      </c>
      <c r="T38" s="16">
        <v>42176.836215277777</v>
      </c>
    </row>
    <row r="39" spans="1:20" ht="261" x14ac:dyDescent="0.35">
      <c r="A39">
        <v>3014</v>
      </c>
      <c r="B39" s="9" t="s">
        <v>3014</v>
      </c>
      <c r="C39" s="3" t="s">
        <v>7124</v>
      </c>
      <c r="D39" s="5">
        <v>25000</v>
      </c>
      <c r="E39" s="7">
        <v>28276</v>
      </c>
      <c r="F39" t="s">
        <v>8218</v>
      </c>
      <c r="G39" t="s">
        <v>8223</v>
      </c>
      <c r="H39" t="s">
        <v>8245</v>
      </c>
      <c r="I39" s="11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 s="11">
        <v>113</v>
      </c>
      <c r="P39" s="11">
        <v>50.76</v>
      </c>
      <c r="Q39" s="13" t="s">
        <v>8315</v>
      </c>
      <c r="R39" t="s">
        <v>8355</v>
      </c>
      <c r="S39" s="16">
        <v>41920.123611111114</v>
      </c>
      <c r="T39" s="16">
        <v>41948.208333333336</v>
      </c>
    </row>
    <row r="40" spans="1:20" ht="232" x14ac:dyDescent="0.35">
      <c r="A40">
        <v>3015</v>
      </c>
      <c r="B40" s="9" t="s">
        <v>3015</v>
      </c>
      <c r="C40" s="3" t="s">
        <v>7125</v>
      </c>
      <c r="D40" s="5">
        <v>3400</v>
      </c>
      <c r="E40" s="7">
        <v>3508</v>
      </c>
      <c r="F40" t="s">
        <v>8218</v>
      </c>
      <c r="G40" t="s">
        <v>8223</v>
      </c>
      <c r="H40" t="s">
        <v>8245</v>
      </c>
      <c r="I40" s="11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 s="11">
        <v>103</v>
      </c>
      <c r="P40" s="11">
        <v>87.7</v>
      </c>
      <c r="Q40" s="13" t="s">
        <v>8315</v>
      </c>
      <c r="R40" t="s">
        <v>8355</v>
      </c>
      <c r="S40" s="16">
        <v>41785.72729166667</v>
      </c>
      <c r="T40" s="16">
        <v>41801.166666666664</v>
      </c>
    </row>
    <row r="41" spans="1:20" ht="290" x14ac:dyDescent="0.35">
      <c r="A41">
        <v>3016</v>
      </c>
      <c r="B41" s="9" t="s">
        <v>3016</v>
      </c>
      <c r="C41" s="3" t="s">
        <v>7126</v>
      </c>
      <c r="D41" s="5">
        <v>8500</v>
      </c>
      <c r="E41" s="7">
        <v>8722</v>
      </c>
      <c r="F41" t="s">
        <v>8218</v>
      </c>
      <c r="G41" t="s">
        <v>8223</v>
      </c>
      <c r="H41" t="s">
        <v>8245</v>
      </c>
      <c r="I41" s="1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 s="11">
        <v>103</v>
      </c>
      <c r="P41" s="11">
        <v>242.28</v>
      </c>
      <c r="Q41" s="13" t="s">
        <v>8315</v>
      </c>
      <c r="R41" t="s">
        <v>8355</v>
      </c>
      <c r="S41" s="16">
        <v>41778.548055555555</v>
      </c>
      <c r="T41" s="16">
        <v>41838.548055555555</v>
      </c>
    </row>
    <row r="42" spans="1:20" ht="232" x14ac:dyDescent="0.35">
      <c r="A42">
        <v>3017</v>
      </c>
      <c r="B42" s="9" t="s">
        <v>3017</v>
      </c>
      <c r="C42" s="3" t="s">
        <v>7127</v>
      </c>
      <c r="D42" s="5">
        <v>22000</v>
      </c>
      <c r="E42" s="7">
        <v>23285</v>
      </c>
      <c r="F42" t="s">
        <v>8218</v>
      </c>
      <c r="G42" t="s">
        <v>8223</v>
      </c>
      <c r="H42" t="s">
        <v>8245</v>
      </c>
      <c r="I42" s="11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 s="11">
        <v>106</v>
      </c>
      <c r="P42" s="11">
        <v>146.44999999999999</v>
      </c>
      <c r="Q42" s="13" t="s">
        <v>8315</v>
      </c>
      <c r="R42" t="s">
        <v>8355</v>
      </c>
      <c r="S42" s="16">
        <v>41841.850034722222</v>
      </c>
      <c r="T42" s="16">
        <v>41871.850034722222</v>
      </c>
    </row>
    <row r="43" spans="1:20" ht="261" x14ac:dyDescent="0.35">
      <c r="A43">
        <v>3019</v>
      </c>
      <c r="B43" s="9" t="s">
        <v>3019</v>
      </c>
      <c r="C43" s="3" t="s">
        <v>7129</v>
      </c>
      <c r="D43" s="5">
        <v>15000</v>
      </c>
      <c r="E43" s="7">
        <v>18185</v>
      </c>
      <c r="F43" t="s">
        <v>8218</v>
      </c>
      <c r="G43" t="s">
        <v>8223</v>
      </c>
      <c r="H43" t="s">
        <v>8245</v>
      </c>
      <c r="I43" s="11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 s="11">
        <v>121</v>
      </c>
      <c r="P43" s="11">
        <v>80.459999999999994</v>
      </c>
      <c r="Q43" s="13" t="s">
        <v>8315</v>
      </c>
      <c r="R43" t="s">
        <v>8355</v>
      </c>
      <c r="S43" s="16">
        <v>41758.833564814813</v>
      </c>
      <c r="T43" s="16">
        <v>41786.125</v>
      </c>
    </row>
    <row r="44" spans="1:20" ht="275.5" x14ac:dyDescent="0.35">
      <c r="A44">
        <v>3020</v>
      </c>
      <c r="B44" s="9" t="s">
        <v>3020</v>
      </c>
      <c r="C44" s="3" t="s">
        <v>7130</v>
      </c>
      <c r="D44" s="5">
        <v>7000</v>
      </c>
      <c r="E44" s="7">
        <v>7040</v>
      </c>
      <c r="F44" t="s">
        <v>8218</v>
      </c>
      <c r="G44" t="s">
        <v>8223</v>
      </c>
      <c r="H44" t="s">
        <v>8245</v>
      </c>
      <c r="I44" s="11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 s="11">
        <v>101</v>
      </c>
      <c r="P44" s="11">
        <v>234.67</v>
      </c>
      <c r="Q44" s="13" t="s">
        <v>8315</v>
      </c>
      <c r="R44" t="s">
        <v>8355</v>
      </c>
      <c r="S44" s="16">
        <v>42170.846446759257</v>
      </c>
      <c r="T44" s="16">
        <v>42230.846446759257</v>
      </c>
    </row>
    <row r="45" spans="1:20" ht="261" x14ac:dyDescent="0.35">
      <c r="A45">
        <v>3021</v>
      </c>
      <c r="B45" s="9" t="s">
        <v>3021</v>
      </c>
      <c r="C45" s="3" t="s">
        <v>7131</v>
      </c>
      <c r="D45" s="5">
        <v>4500</v>
      </c>
      <c r="E45" s="7">
        <v>5221</v>
      </c>
      <c r="F45" t="s">
        <v>8218</v>
      </c>
      <c r="G45" t="s">
        <v>8223</v>
      </c>
      <c r="H45" t="s">
        <v>8245</v>
      </c>
      <c r="I45" s="11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 s="11">
        <v>116</v>
      </c>
      <c r="P45" s="11">
        <v>50.69</v>
      </c>
      <c r="Q45" s="13" t="s">
        <v>8315</v>
      </c>
      <c r="R45" t="s">
        <v>8355</v>
      </c>
      <c r="S45" s="16">
        <v>42660.618854166663</v>
      </c>
      <c r="T45" s="16">
        <v>42696.249305555553</v>
      </c>
    </row>
    <row r="46" spans="1:20" ht="261" x14ac:dyDescent="0.35">
      <c r="A46">
        <v>3022</v>
      </c>
      <c r="B46" s="9" t="s">
        <v>3022</v>
      </c>
      <c r="C46" s="3" t="s">
        <v>7132</v>
      </c>
      <c r="D46" s="5">
        <v>10000</v>
      </c>
      <c r="E46" s="7">
        <v>10088</v>
      </c>
      <c r="F46" t="s">
        <v>8218</v>
      </c>
      <c r="G46" t="s">
        <v>8223</v>
      </c>
      <c r="H46" t="s">
        <v>8245</v>
      </c>
      <c r="I46" s="11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 s="11">
        <v>101</v>
      </c>
      <c r="P46" s="11">
        <v>162.71</v>
      </c>
      <c r="Q46" s="13" t="s">
        <v>8315</v>
      </c>
      <c r="R46" t="s">
        <v>8355</v>
      </c>
      <c r="S46" s="16">
        <v>42564.95380787037</v>
      </c>
      <c r="T46" s="16">
        <v>42609.95380787037</v>
      </c>
    </row>
    <row r="47" spans="1:20" ht="261" x14ac:dyDescent="0.35">
      <c r="A47">
        <v>3024</v>
      </c>
      <c r="B47" s="9" t="s">
        <v>3024</v>
      </c>
      <c r="C47" s="3" t="s">
        <v>7134</v>
      </c>
      <c r="D47" s="5">
        <v>5000</v>
      </c>
      <c r="E47" s="7">
        <v>12321</v>
      </c>
      <c r="F47" t="s">
        <v>8218</v>
      </c>
      <c r="G47" t="s">
        <v>8223</v>
      </c>
      <c r="H47" t="s">
        <v>8245</v>
      </c>
      <c r="I47" s="11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 s="11">
        <v>246</v>
      </c>
      <c r="P47" s="11">
        <v>67.7</v>
      </c>
      <c r="Q47" s="13" t="s">
        <v>8315</v>
      </c>
      <c r="R47" t="s">
        <v>8355</v>
      </c>
      <c r="S47" s="16">
        <v>41158.993923611109</v>
      </c>
      <c r="T47" s="16">
        <v>41188.993923611109</v>
      </c>
    </row>
    <row r="48" spans="1:20" ht="203" x14ac:dyDescent="0.35">
      <c r="A48">
        <v>3027</v>
      </c>
      <c r="B48" s="9" t="s">
        <v>3027</v>
      </c>
      <c r="C48" s="3" t="s">
        <v>7137</v>
      </c>
      <c r="D48" s="5">
        <v>40000</v>
      </c>
      <c r="E48" s="7">
        <v>52576</v>
      </c>
      <c r="F48" t="s">
        <v>8218</v>
      </c>
      <c r="G48" t="s">
        <v>8223</v>
      </c>
      <c r="H48" t="s">
        <v>8245</v>
      </c>
      <c r="I48" s="11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 s="11">
        <v>131</v>
      </c>
      <c r="P48" s="11">
        <v>164.3</v>
      </c>
      <c r="Q48" s="13" t="s">
        <v>8315</v>
      </c>
      <c r="R48" t="s">
        <v>8355</v>
      </c>
      <c r="S48" s="16">
        <v>42053.704293981486</v>
      </c>
      <c r="T48" s="16">
        <v>42083.662627314814</v>
      </c>
    </row>
    <row r="49" spans="1:20" ht="145" x14ac:dyDescent="0.35">
      <c r="A49">
        <v>3028</v>
      </c>
      <c r="B49" s="9" t="s">
        <v>3028</v>
      </c>
      <c r="C49" s="3" t="s">
        <v>7138</v>
      </c>
      <c r="D49" s="5">
        <v>5000</v>
      </c>
      <c r="E49" s="7">
        <v>8401</v>
      </c>
      <c r="F49" t="s">
        <v>8218</v>
      </c>
      <c r="G49" t="s">
        <v>8223</v>
      </c>
      <c r="H49" t="s">
        <v>8245</v>
      </c>
      <c r="I49" s="11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 s="11">
        <v>168</v>
      </c>
      <c r="P49" s="11">
        <v>84.86</v>
      </c>
      <c r="Q49" s="13" t="s">
        <v>8315</v>
      </c>
      <c r="R49" t="s">
        <v>8355</v>
      </c>
      <c r="S49" s="16">
        <v>42567.264178240745</v>
      </c>
      <c r="T49" s="16">
        <v>42597.264178240745</v>
      </c>
    </row>
    <row r="50" spans="1:20" ht="261" x14ac:dyDescent="0.35">
      <c r="A50">
        <v>3029</v>
      </c>
      <c r="B50" s="9" t="s">
        <v>3029</v>
      </c>
      <c r="C50" s="3" t="s">
        <v>7139</v>
      </c>
      <c r="D50" s="5">
        <v>30000</v>
      </c>
      <c r="E50" s="7">
        <v>32903</v>
      </c>
      <c r="F50" t="s">
        <v>8218</v>
      </c>
      <c r="G50" t="s">
        <v>8223</v>
      </c>
      <c r="H50" t="s">
        <v>8245</v>
      </c>
      <c r="I50" s="11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 s="11">
        <v>110</v>
      </c>
      <c r="P50" s="11">
        <v>94.55</v>
      </c>
      <c r="Q50" s="13" t="s">
        <v>8315</v>
      </c>
      <c r="R50" t="s">
        <v>8355</v>
      </c>
      <c r="S50" s="16">
        <v>41932.708877314813</v>
      </c>
      <c r="T50" s="16">
        <v>41961.190972222219</v>
      </c>
    </row>
    <row r="51" spans="1:20" ht="261" x14ac:dyDescent="0.35">
      <c r="A51">
        <v>3030</v>
      </c>
      <c r="B51" s="9" t="s">
        <v>3030</v>
      </c>
      <c r="C51" s="3" t="s">
        <v>7140</v>
      </c>
      <c r="D51" s="5">
        <v>1750</v>
      </c>
      <c r="E51" s="7">
        <v>1867</v>
      </c>
      <c r="F51" t="s">
        <v>8218</v>
      </c>
      <c r="G51" t="s">
        <v>8223</v>
      </c>
      <c r="H51" t="s">
        <v>8245</v>
      </c>
      <c r="I51" s="1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 s="11">
        <v>107</v>
      </c>
      <c r="P51" s="11">
        <v>45.54</v>
      </c>
      <c r="Q51" s="13" t="s">
        <v>8315</v>
      </c>
      <c r="R51" t="s">
        <v>8355</v>
      </c>
      <c r="S51" s="16">
        <v>42233.747349537036</v>
      </c>
      <c r="T51" s="16">
        <v>42263.747349537036</v>
      </c>
    </row>
    <row r="52" spans="1:20" ht="275.5" x14ac:dyDescent="0.35">
      <c r="A52">
        <v>3031</v>
      </c>
      <c r="B52" s="9" t="s">
        <v>3031</v>
      </c>
      <c r="C52" s="3" t="s">
        <v>7141</v>
      </c>
      <c r="D52" s="5">
        <v>1500</v>
      </c>
      <c r="E52" s="7">
        <v>1500</v>
      </c>
      <c r="F52" t="s">
        <v>8218</v>
      </c>
      <c r="G52" t="s">
        <v>8223</v>
      </c>
      <c r="H52" t="s">
        <v>8245</v>
      </c>
      <c r="I52" s="11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 s="11">
        <v>100</v>
      </c>
      <c r="P52" s="11">
        <v>51.72</v>
      </c>
      <c r="Q52" s="13" t="s">
        <v>8315</v>
      </c>
      <c r="R52" t="s">
        <v>8355</v>
      </c>
      <c r="S52" s="16">
        <v>42597.882488425923</v>
      </c>
      <c r="T52" s="16">
        <v>42657.882488425923</v>
      </c>
    </row>
    <row r="53" spans="1:20" ht="246.5" x14ac:dyDescent="0.35">
      <c r="A53">
        <v>3032</v>
      </c>
      <c r="B53" s="9" t="s">
        <v>3032</v>
      </c>
      <c r="C53" s="3" t="s">
        <v>7142</v>
      </c>
      <c r="D53" s="5">
        <v>1000</v>
      </c>
      <c r="E53" s="7">
        <v>1272</v>
      </c>
      <c r="F53" t="s">
        <v>8218</v>
      </c>
      <c r="G53" t="s">
        <v>8223</v>
      </c>
      <c r="H53" t="s">
        <v>8245</v>
      </c>
      <c r="I53" s="11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 s="11">
        <v>127</v>
      </c>
      <c r="P53" s="11">
        <v>50.88</v>
      </c>
      <c r="Q53" s="13" t="s">
        <v>8315</v>
      </c>
      <c r="R53" t="s">
        <v>8355</v>
      </c>
      <c r="S53" s="16">
        <v>42228.044664351852</v>
      </c>
      <c r="T53" s="16">
        <v>42258.044664351852</v>
      </c>
    </row>
    <row r="54" spans="1:20" ht="217.5" x14ac:dyDescent="0.35">
      <c r="A54">
        <v>3033</v>
      </c>
      <c r="B54" s="9" t="s">
        <v>3033</v>
      </c>
      <c r="C54" s="3" t="s">
        <v>7143</v>
      </c>
      <c r="D54" s="5">
        <v>3000</v>
      </c>
      <c r="E54" s="7">
        <v>4396</v>
      </c>
      <c r="F54" t="s">
        <v>8218</v>
      </c>
      <c r="G54" t="s">
        <v>8223</v>
      </c>
      <c r="H54" t="s">
        <v>8245</v>
      </c>
      <c r="I54" s="11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 s="11">
        <v>147</v>
      </c>
      <c r="P54" s="11">
        <v>191.13</v>
      </c>
      <c r="Q54" s="13" t="s">
        <v>8315</v>
      </c>
      <c r="R54" t="s">
        <v>8355</v>
      </c>
      <c r="S54" s="16">
        <v>42570.110243055555</v>
      </c>
      <c r="T54" s="16">
        <v>42600.110243055555</v>
      </c>
    </row>
    <row r="55" spans="1:20" ht="304.5" x14ac:dyDescent="0.35">
      <c r="A55">
        <v>3034</v>
      </c>
      <c r="B55" s="9" t="s">
        <v>3034</v>
      </c>
      <c r="C55" s="3" t="s">
        <v>7144</v>
      </c>
      <c r="D55" s="5">
        <v>100000</v>
      </c>
      <c r="E55" s="7">
        <v>112536</v>
      </c>
      <c r="F55" t="s">
        <v>8218</v>
      </c>
      <c r="G55" t="s">
        <v>8223</v>
      </c>
      <c r="H55" t="s">
        <v>8245</v>
      </c>
      <c r="I55" s="11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 s="11">
        <v>113</v>
      </c>
      <c r="P55" s="11">
        <v>89.31</v>
      </c>
      <c r="Q55" s="13" t="s">
        <v>8315</v>
      </c>
      <c r="R55" t="s">
        <v>8355</v>
      </c>
      <c r="S55" s="16">
        <v>42644.535358796296</v>
      </c>
      <c r="T55" s="16">
        <v>42675.165972222225</v>
      </c>
    </row>
    <row r="56" spans="1:20" ht="159.5" x14ac:dyDescent="0.35">
      <c r="A56">
        <v>3035</v>
      </c>
      <c r="B56" s="9" t="s">
        <v>3035</v>
      </c>
      <c r="C56" s="3" t="s">
        <v>7145</v>
      </c>
      <c r="D56" s="5">
        <v>25000</v>
      </c>
      <c r="E56" s="7">
        <v>27196.71</v>
      </c>
      <c r="F56" t="s">
        <v>8218</v>
      </c>
      <c r="G56" t="s">
        <v>8223</v>
      </c>
      <c r="H56" t="s">
        <v>8245</v>
      </c>
      <c r="I56" s="11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 s="11">
        <v>109</v>
      </c>
      <c r="P56" s="11">
        <v>88.59</v>
      </c>
      <c r="Q56" s="13" t="s">
        <v>8315</v>
      </c>
      <c r="R56" t="s">
        <v>8355</v>
      </c>
      <c r="S56" s="16">
        <v>41368.560289351852</v>
      </c>
      <c r="T56" s="16">
        <v>41398.560289351852</v>
      </c>
    </row>
    <row r="57" spans="1:20" ht="246.5" x14ac:dyDescent="0.35">
      <c r="A57">
        <v>3036</v>
      </c>
      <c r="B57" s="9" t="s">
        <v>3036</v>
      </c>
      <c r="C57" s="3" t="s">
        <v>7146</v>
      </c>
      <c r="D57" s="5">
        <v>25000</v>
      </c>
      <c r="E57" s="7">
        <v>31683</v>
      </c>
      <c r="F57" t="s">
        <v>8218</v>
      </c>
      <c r="G57" t="s">
        <v>8223</v>
      </c>
      <c r="H57" t="s">
        <v>8245</v>
      </c>
      <c r="I57" s="11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 s="11">
        <v>127</v>
      </c>
      <c r="P57" s="11">
        <v>96.3</v>
      </c>
      <c r="Q57" s="13" t="s">
        <v>8315</v>
      </c>
      <c r="R57" t="s">
        <v>8355</v>
      </c>
      <c r="S57" s="16">
        <v>41466.785231481481</v>
      </c>
      <c r="T57" s="16">
        <v>41502.499305555553</v>
      </c>
    </row>
    <row r="58" spans="1:20" ht="319" x14ac:dyDescent="0.35">
      <c r="A58">
        <v>3037</v>
      </c>
      <c r="B58" s="9" t="s">
        <v>3037</v>
      </c>
      <c r="C58" s="3" t="s">
        <v>7147</v>
      </c>
      <c r="D58" s="5">
        <v>500</v>
      </c>
      <c r="E58" s="7">
        <v>1066</v>
      </c>
      <c r="F58" t="s">
        <v>8218</v>
      </c>
      <c r="G58" t="s">
        <v>8223</v>
      </c>
      <c r="H58" t="s">
        <v>8245</v>
      </c>
      <c r="I58" s="11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 s="11">
        <v>213</v>
      </c>
      <c r="P58" s="11">
        <v>33.31</v>
      </c>
      <c r="Q58" s="13" t="s">
        <v>8315</v>
      </c>
      <c r="R58" t="s">
        <v>8355</v>
      </c>
      <c r="S58" s="16">
        <v>40378.893206018518</v>
      </c>
      <c r="T58" s="16">
        <v>40453.207638888889</v>
      </c>
    </row>
    <row r="59" spans="1:20" ht="232" x14ac:dyDescent="0.35">
      <c r="A59">
        <v>3038</v>
      </c>
      <c r="B59" s="9" t="s">
        <v>3038</v>
      </c>
      <c r="C59" s="3" t="s">
        <v>7148</v>
      </c>
      <c r="D59" s="5">
        <v>1000</v>
      </c>
      <c r="E59" s="7">
        <v>1005</v>
      </c>
      <c r="F59" t="s">
        <v>8218</v>
      </c>
      <c r="G59" t="s">
        <v>8223</v>
      </c>
      <c r="H59" t="s">
        <v>8245</v>
      </c>
      <c r="I59" s="11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 s="11">
        <v>101</v>
      </c>
      <c r="P59" s="11">
        <v>37.22</v>
      </c>
      <c r="Q59" s="13" t="s">
        <v>8315</v>
      </c>
      <c r="R59" t="s">
        <v>8355</v>
      </c>
      <c r="S59" s="16">
        <v>42373.252280092594</v>
      </c>
      <c r="T59" s="16">
        <v>42433.252280092594</v>
      </c>
    </row>
    <row r="60" spans="1:20" ht="232" x14ac:dyDescent="0.35">
      <c r="A60">
        <v>3039</v>
      </c>
      <c r="B60" s="9" t="s">
        <v>3039</v>
      </c>
      <c r="C60" s="3" t="s">
        <v>7149</v>
      </c>
      <c r="D60" s="5">
        <v>20000</v>
      </c>
      <c r="E60" s="7">
        <v>21742.78</v>
      </c>
      <c r="F60" t="s">
        <v>8218</v>
      </c>
      <c r="G60" t="s">
        <v>8223</v>
      </c>
      <c r="H60" t="s">
        <v>8245</v>
      </c>
      <c r="I60" s="11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 s="11">
        <v>109</v>
      </c>
      <c r="P60" s="11">
        <v>92.13</v>
      </c>
      <c r="Q60" s="13" t="s">
        <v>8315</v>
      </c>
      <c r="R60" t="s">
        <v>8355</v>
      </c>
      <c r="S60" s="16">
        <v>41610.794421296298</v>
      </c>
      <c r="T60" s="16">
        <v>41637.332638888889</v>
      </c>
    </row>
    <row r="61" spans="1:20" ht="203" x14ac:dyDescent="0.35">
      <c r="A61">
        <v>3040</v>
      </c>
      <c r="B61" s="9" t="s">
        <v>3040</v>
      </c>
      <c r="C61" s="3" t="s">
        <v>7150</v>
      </c>
      <c r="D61" s="5">
        <v>3000</v>
      </c>
      <c r="E61" s="7">
        <v>3225</v>
      </c>
      <c r="F61" t="s">
        <v>8218</v>
      </c>
      <c r="G61" t="s">
        <v>8223</v>
      </c>
      <c r="H61" t="s">
        <v>8245</v>
      </c>
      <c r="I61" s="1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 s="11">
        <v>108</v>
      </c>
      <c r="P61" s="11">
        <v>76.790000000000006</v>
      </c>
      <c r="Q61" s="13" t="s">
        <v>8315</v>
      </c>
      <c r="R61" t="s">
        <v>8355</v>
      </c>
      <c r="S61" s="16">
        <v>42177.791909722218</v>
      </c>
      <c r="T61" s="16">
        <v>42181.958333333328</v>
      </c>
    </row>
    <row r="62" spans="1:20" ht="159.5" x14ac:dyDescent="0.35">
      <c r="A62">
        <v>3041</v>
      </c>
      <c r="B62" s="9" t="s">
        <v>3041</v>
      </c>
      <c r="C62" s="3" t="s">
        <v>7151</v>
      </c>
      <c r="D62" s="5">
        <v>8300</v>
      </c>
      <c r="E62" s="7">
        <v>9170</v>
      </c>
      <c r="F62" t="s">
        <v>8218</v>
      </c>
      <c r="G62" t="s">
        <v>8223</v>
      </c>
      <c r="H62" t="s">
        <v>8245</v>
      </c>
      <c r="I62" s="11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 s="11">
        <v>110</v>
      </c>
      <c r="P62" s="11">
        <v>96.53</v>
      </c>
      <c r="Q62" s="13" t="s">
        <v>8315</v>
      </c>
      <c r="R62" t="s">
        <v>8355</v>
      </c>
      <c r="S62" s="16">
        <v>42359.868611111116</v>
      </c>
      <c r="T62" s="16">
        <v>42389.868611111116</v>
      </c>
    </row>
    <row r="63" spans="1:20" ht="246.5" x14ac:dyDescent="0.35">
      <c r="A63">
        <v>3044</v>
      </c>
      <c r="B63" s="9" t="s">
        <v>3044</v>
      </c>
      <c r="C63" s="3" t="s">
        <v>7154</v>
      </c>
      <c r="D63" s="5">
        <v>12000</v>
      </c>
      <c r="E63" s="7">
        <v>13121</v>
      </c>
      <c r="F63" t="s">
        <v>8218</v>
      </c>
      <c r="G63" t="s">
        <v>8223</v>
      </c>
      <c r="H63" t="s">
        <v>8245</v>
      </c>
      <c r="I63" s="11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 s="11">
        <v>109</v>
      </c>
      <c r="P63" s="11">
        <v>84.11</v>
      </c>
      <c r="Q63" s="13" t="s">
        <v>8315</v>
      </c>
      <c r="R63" t="s">
        <v>8355</v>
      </c>
      <c r="S63" s="16">
        <v>42387.7268287037</v>
      </c>
      <c r="T63" s="16">
        <v>42402.7268287037</v>
      </c>
    </row>
    <row r="64" spans="1:20" ht="275.5" x14ac:dyDescent="0.35">
      <c r="A64">
        <v>3045</v>
      </c>
      <c r="B64" s="9" t="s">
        <v>3045</v>
      </c>
      <c r="C64" s="3" t="s">
        <v>7155</v>
      </c>
      <c r="D64" s="5">
        <v>4000</v>
      </c>
      <c r="E64" s="7">
        <v>5308.26</v>
      </c>
      <c r="F64" t="s">
        <v>8218</v>
      </c>
      <c r="G64" t="s">
        <v>8223</v>
      </c>
      <c r="H64" t="s">
        <v>8245</v>
      </c>
      <c r="I64" s="11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 s="11">
        <v>133</v>
      </c>
      <c r="P64" s="11">
        <v>82.94</v>
      </c>
      <c r="Q64" s="13" t="s">
        <v>8315</v>
      </c>
      <c r="R64" t="s">
        <v>8355</v>
      </c>
      <c r="S64" s="16">
        <v>41843.155729166669</v>
      </c>
      <c r="T64" s="16">
        <v>41873.155729166669</v>
      </c>
    </row>
    <row r="65" spans="1:20" ht="319" x14ac:dyDescent="0.35">
      <c r="A65">
        <v>3046</v>
      </c>
      <c r="B65" s="9" t="s">
        <v>3046</v>
      </c>
      <c r="C65" s="3" t="s">
        <v>7156</v>
      </c>
      <c r="D65" s="5">
        <v>7900</v>
      </c>
      <c r="E65" s="7">
        <v>15077</v>
      </c>
      <c r="F65" t="s">
        <v>8218</v>
      </c>
      <c r="G65" t="s">
        <v>8223</v>
      </c>
      <c r="H65" t="s">
        <v>8245</v>
      </c>
      <c r="I65" s="11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 s="11">
        <v>191</v>
      </c>
      <c r="P65" s="11">
        <v>259.95</v>
      </c>
      <c r="Q65" s="13" t="s">
        <v>8315</v>
      </c>
      <c r="R65" t="s">
        <v>8355</v>
      </c>
      <c r="S65" s="16">
        <v>41862.803078703706</v>
      </c>
      <c r="T65" s="16">
        <v>41892.202777777777</v>
      </c>
    </row>
    <row r="66" spans="1:20" ht="232" x14ac:dyDescent="0.35">
      <c r="A66">
        <v>3047</v>
      </c>
      <c r="B66" s="9" t="s">
        <v>3047</v>
      </c>
      <c r="C66" s="3" t="s">
        <v>7157</v>
      </c>
      <c r="D66" s="5">
        <v>500</v>
      </c>
      <c r="E66" s="7">
        <v>745</v>
      </c>
      <c r="F66" t="s">
        <v>8218</v>
      </c>
      <c r="G66" t="s">
        <v>8223</v>
      </c>
      <c r="H66" t="s">
        <v>8245</v>
      </c>
      <c r="I66" s="11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 s="11">
        <v>149</v>
      </c>
      <c r="P66" s="11">
        <v>37.25</v>
      </c>
      <c r="Q66" s="13" t="s">
        <v>8315</v>
      </c>
      <c r="R66" t="s">
        <v>8355</v>
      </c>
      <c r="S66" s="16">
        <v>42443.989050925928</v>
      </c>
      <c r="T66" s="16">
        <v>42487.552777777775</v>
      </c>
    </row>
    <row r="67" spans="1:20" ht="290" x14ac:dyDescent="0.35">
      <c r="A67">
        <v>3048</v>
      </c>
      <c r="B67" s="9" t="s">
        <v>3048</v>
      </c>
      <c r="C67" s="3" t="s">
        <v>7158</v>
      </c>
      <c r="D67" s="5">
        <v>5000</v>
      </c>
      <c r="E67" s="7">
        <v>8320</v>
      </c>
      <c r="F67" t="s">
        <v>8218</v>
      </c>
      <c r="G67" t="s">
        <v>8223</v>
      </c>
      <c r="H67" t="s">
        <v>8245</v>
      </c>
      <c r="I67" s="11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 s="11">
        <v>166</v>
      </c>
      <c r="P67" s="11">
        <v>177.02</v>
      </c>
      <c r="Q67" s="13" t="s">
        <v>8315</v>
      </c>
      <c r="R67" t="s">
        <v>8355</v>
      </c>
      <c r="S67" s="16">
        <v>41975.901180555549</v>
      </c>
      <c r="T67" s="16">
        <v>42004.890277777777</v>
      </c>
    </row>
    <row r="68" spans="1:20" ht="261" x14ac:dyDescent="0.35">
      <c r="A68">
        <v>3049</v>
      </c>
      <c r="B68" s="9" t="s">
        <v>3049</v>
      </c>
      <c r="C68" s="3" t="s">
        <v>7159</v>
      </c>
      <c r="D68" s="5">
        <v>3750</v>
      </c>
      <c r="E68" s="7">
        <v>4000</v>
      </c>
      <c r="F68" t="s">
        <v>8218</v>
      </c>
      <c r="G68" t="s">
        <v>8223</v>
      </c>
      <c r="H68" t="s">
        <v>8245</v>
      </c>
      <c r="I68" s="11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 s="11">
        <v>107</v>
      </c>
      <c r="P68" s="11">
        <v>74.069999999999993</v>
      </c>
      <c r="Q68" s="13" t="s">
        <v>8315</v>
      </c>
      <c r="R68" t="s">
        <v>8355</v>
      </c>
      <c r="S68" s="16">
        <v>42139.014525462961</v>
      </c>
      <c r="T68" s="16">
        <v>42169.014525462961</v>
      </c>
    </row>
    <row r="69" spans="1:20" ht="145" x14ac:dyDescent="0.35">
      <c r="A69">
        <v>3050</v>
      </c>
      <c r="B69" s="9" t="s">
        <v>3050</v>
      </c>
      <c r="C69" s="3" t="s">
        <v>7160</v>
      </c>
      <c r="D69" s="5">
        <v>600</v>
      </c>
      <c r="E69" s="7">
        <v>636</v>
      </c>
      <c r="F69" t="s">
        <v>8218</v>
      </c>
      <c r="G69" t="s">
        <v>8223</v>
      </c>
      <c r="H69" t="s">
        <v>8245</v>
      </c>
      <c r="I69" s="11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 s="11">
        <v>106</v>
      </c>
      <c r="P69" s="11">
        <v>70.67</v>
      </c>
      <c r="Q69" s="13" t="s">
        <v>8315</v>
      </c>
      <c r="R69" t="s">
        <v>8355</v>
      </c>
      <c r="S69" s="16">
        <v>42465.16851851852</v>
      </c>
      <c r="T69" s="16">
        <v>42495.16851851852</v>
      </c>
    </row>
  </sheetData>
  <conditionalFormatting sqref="F1:F69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947B-E18D-496E-9A01-9DE68D48049B}">
  <dimension ref="A1:T60"/>
  <sheetViews>
    <sheetView zoomScale="55" zoomScaleNormal="55" workbookViewId="0">
      <selection sqref="A1:T60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46.5" x14ac:dyDescent="0.35">
      <c r="A2">
        <v>2941</v>
      </c>
      <c r="B2" s="9" t="s">
        <v>2941</v>
      </c>
      <c r="C2" s="3" t="s">
        <v>7051</v>
      </c>
      <c r="D2" s="5">
        <v>25000</v>
      </c>
      <c r="E2" s="7">
        <v>1</v>
      </c>
      <c r="F2" t="s">
        <v>8220</v>
      </c>
      <c r="G2" t="s">
        <v>8223</v>
      </c>
      <c r="H2" t="s">
        <v>8245</v>
      </c>
      <c r="I2" s="11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 s="11">
        <v>0</v>
      </c>
      <c r="P2" s="11">
        <v>1</v>
      </c>
      <c r="Q2" s="13" t="s">
        <v>8315</v>
      </c>
      <c r="R2" t="s">
        <v>8355</v>
      </c>
      <c r="S2" s="16">
        <v>42034.960127314815</v>
      </c>
      <c r="T2" s="16">
        <v>42064.960127314815</v>
      </c>
    </row>
    <row r="3" spans="1:20" ht="246.5" x14ac:dyDescent="0.35">
      <c r="A3">
        <v>2943</v>
      </c>
      <c r="B3" s="9" t="s">
        <v>2943</v>
      </c>
      <c r="C3" s="3" t="s">
        <v>7053</v>
      </c>
      <c r="D3" s="5">
        <v>3000</v>
      </c>
      <c r="E3" s="7">
        <v>0</v>
      </c>
      <c r="F3" t="s">
        <v>8220</v>
      </c>
      <c r="G3" t="s">
        <v>8223</v>
      </c>
      <c r="H3" t="s">
        <v>8245</v>
      </c>
      <c r="I3" s="11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 s="11">
        <v>0</v>
      </c>
      <c r="P3" s="11">
        <v>0</v>
      </c>
      <c r="Q3" s="13" t="s">
        <v>8315</v>
      </c>
      <c r="R3" t="s">
        <v>8355</v>
      </c>
      <c r="S3" s="16">
        <v>42077.129398148143</v>
      </c>
      <c r="T3" s="16">
        <v>42107.129398148143</v>
      </c>
    </row>
    <row r="4" spans="1:20" ht="203" x14ac:dyDescent="0.35">
      <c r="A4">
        <v>2944</v>
      </c>
      <c r="B4" s="9" t="s">
        <v>2944</v>
      </c>
      <c r="C4" s="3" t="s">
        <v>7054</v>
      </c>
      <c r="D4" s="5">
        <v>10000</v>
      </c>
      <c r="E4" s="7">
        <v>100</v>
      </c>
      <c r="F4" t="s">
        <v>8220</v>
      </c>
      <c r="G4" t="s">
        <v>8223</v>
      </c>
      <c r="H4" t="s">
        <v>8245</v>
      </c>
      <c r="I4" s="11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 s="11">
        <v>1</v>
      </c>
      <c r="P4" s="11">
        <v>100</v>
      </c>
      <c r="Q4" s="13" t="s">
        <v>8315</v>
      </c>
      <c r="R4" t="s">
        <v>8355</v>
      </c>
      <c r="S4" s="16">
        <v>42132.9143287037</v>
      </c>
      <c r="T4" s="16">
        <v>42162.9143287037</v>
      </c>
    </row>
    <row r="5" spans="1:20" ht="275.5" x14ac:dyDescent="0.35">
      <c r="A5">
        <v>2945</v>
      </c>
      <c r="B5" s="9" t="s">
        <v>2945</v>
      </c>
      <c r="C5" s="3" t="s">
        <v>7055</v>
      </c>
      <c r="D5" s="5">
        <v>50000</v>
      </c>
      <c r="E5" s="7">
        <v>0</v>
      </c>
      <c r="F5" t="s">
        <v>8220</v>
      </c>
      <c r="G5" t="s">
        <v>8223</v>
      </c>
      <c r="H5" t="s">
        <v>8245</v>
      </c>
      <c r="I5" s="11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 s="11">
        <v>0</v>
      </c>
      <c r="P5" s="11">
        <v>0</v>
      </c>
      <c r="Q5" s="13" t="s">
        <v>8315</v>
      </c>
      <c r="R5" t="s">
        <v>8355</v>
      </c>
      <c r="S5" s="16">
        <v>42118.139583333337</v>
      </c>
      <c r="T5" s="16">
        <v>42148.139583333337</v>
      </c>
    </row>
    <row r="6" spans="1:20" ht="246.5" x14ac:dyDescent="0.35">
      <c r="A6">
        <v>2947</v>
      </c>
      <c r="B6" s="9" t="s">
        <v>2947</v>
      </c>
      <c r="C6" s="3" t="s">
        <v>7057</v>
      </c>
      <c r="D6" s="5">
        <v>25000</v>
      </c>
      <c r="E6" s="7">
        <v>1072</v>
      </c>
      <c r="F6" t="s">
        <v>8220</v>
      </c>
      <c r="G6" t="s">
        <v>8223</v>
      </c>
      <c r="H6" t="s">
        <v>8245</v>
      </c>
      <c r="I6" s="11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 s="11">
        <v>4</v>
      </c>
      <c r="P6" s="11">
        <v>82.46</v>
      </c>
      <c r="Q6" s="13" t="s">
        <v>8315</v>
      </c>
      <c r="R6" t="s">
        <v>8355</v>
      </c>
      <c r="S6" s="16">
        <v>42649.562118055561</v>
      </c>
      <c r="T6" s="16">
        <v>42698.715972222228</v>
      </c>
    </row>
    <row r="7" spans="1:20" ht="261" x14ac:dyDescent="0.35">
      <c r="A7">
        <v>2948</v>
      </c>
      <c r="B7" s="9" t="s">
        <v>2948</v>
      </c>
      <c r="C7" s="3" t="s">
        <v>7058</v>
      </c>
      <c r="D7" s="5">
        <v>500000</v>
      </c>
      <c r="E7" s="7">
        <v>24</v>
      </c>
      <c r="F7" t="s">
        <v>8220</v>
      </c>
      <c r="G7" t="s">
        <v>8223</v>
      </c>
      <c r="H7" t="s">
        <v>8245</v>
      </c>
      <c r="I7" s="11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 s="11">
        <v>0</v>
      </c>
      <c r="P7" s="11">
        <v>2.67</v>
      </c>
      <c r="Q7" s="13" t="s">
        <v>8315</v>
      </c>
      <c r="R7" t="s">
        <v>8355</v>
      </c>
      <c r="S7" s="16">
        <v>42097.649224537032</v>
      </c>
      <c r="T7" s="16">
        <v>42157.649224537032</v>
      </c>
    </row>
    <row r="8" spans="1:20" ht="275.5" x14ac:dyDescent="0.35">
      <c r="A8">
        <v>2949</v>
      </c>
      <c r="B8" s="9" t="s">
        <v>2949</v>
      </c>
      <c r="C8" s="3" t="s">
        <v>7059</v>
      </c>
      <c r="D8" s="5">
        <v>1000</v>
      </c>
      <c r="E8" s="7">
        <v>25</v>
      </c>
      <c r="F8" t="s">
        <v>8220</v>
      </c>
      <c r="G8" t="s">
        <v>8223</v>
      </c>
      <c r="H8" t="s">
        <v>8245</v>
      </c>
      <c r="I8" s="11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 s="11">
        <v>3</v>
      </c>
      <c r="P8" s="11">
        <v>12.5</v>
      </c>
      <c r="Q8" s="13" t="s">
        <v>8315</v>
      </c>
      <c r="R8" t="s">
        <v>8355</v>
      </c>
      <c r="S8" s="16">
        <v>42297.823113425926</v>
      </c>
      <c r="T8" s="16">
        <v>42327.864780092597</v>
      </c>
    </row>
    <row r="9" spans="1:20" ht="232" x14ac:dyDescent="0.35">
      <c r="A9">
        <v>2950</v>
      </c>
      <c r="B9" s="9" t="s">
        <v>2950</v>
      </c>
      <c r="C9" s="3" t="s">
        <v>7060</v>
      </c>
      <c r="D9" s="5">
        <v>5000000</v>
      </c>
      <c r="E9" s="7">
        <v>0</v>
      </c>
      <c r="F9" t="s">
        <v>8220</v>
      </c>
      <c r="G9" t="s">
        <v>8223</v>
      </c>
      <c r="H9" t="s">
        <v>8245</v>
      </c>
      <c r="I9" s="11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 s="11">
        <v>0</v>
      </c>
      <c r="P9" s="11">
        <v>0</v>
      </c>
      <c r="Q9" s="13" t="s">
        <v>8315</v>
      </c>
      <c r="R9" t="s">
        <v>8355</v>
      </c>
      <c r="S9" s="16">
        <v>42362.36518518519</v>
      </c>
      <c r="T9" s="16">
        <v>42392.36518518519</v>
      </c>
    </row>
    <row r="10" spans="1:20" ht="174" x14ac:dyDescent="0.35">
      <c r="A10">
        <v>3052</v>
      </c>
      <c r="B10" s="9" t="s">
        <v>3052</v>
      </c>
      <c r="C10" s="3" t="s">
        <v>7162</v>
      </c>
      <c r="D10" s="5">
        <v>50000</v>
      </c>
      <c r="E10" s="7">
        <v>75</v>
      </c>
      <c r="F10" t="s">
        <v>8220</v>
      </c>
      <c r="G10" t="s">
        <v>8223</v>
      </c>
      <c r="H10" t="s">
        <v>8245</v>
      </c>
      <c r="I10" s="11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 s="11">
        <v>0</v>
      </c>
      <c r="P10" s="11">
        <v>37.5</v>
      </c>
      <c r="Q10" s="13" t="s">
        <v>8315</v>
      </c>
      <c r="R10" t="s">
        <v>8355</v>
      </c>
      <c r="S10" s="16">
        <v>42122.670069444444</v>
      </c>
      <c r="T10" s="16">
        <v>42152.665972222225</v>
      </c>
    </row>
    <row r="11" spans="1:20" ht="261" x14ac:dyDescent="0.35">
      <c r="A11">
        <v>3053</v>
      </c>
      <c r="B11" s="9" t="s">
        <v>3053</v>
      </c>
      <c r="C11" s="3" t="s">
        <v>7163</v>
      </c>
      <c r="D11" s="5">
        <v>10000</v>
      </c>
      <c r="E11" s="7">
        <v>40</v>
      </c>
      <c r="F11" t="s">
        <v>8220</v>
      </c>
      <c r="G11" t="s">
        <v>8223</v>
      </c>
      <c r="H11" t="s">
        <v>8245</v>
      </c>
      <c r="I11" s="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 s="11">
        <v>0</v>
      </c>
      <c r="P11" s="11">
        <v>13.33</v>
      </c>
      <c r="Q11" s="13" t="s">
        <v>8315</v>
      </c>
      <c r="R11" t="s">
        <v>8355</v>
      </c>
      <c r="S11" s="16">
        <v>41862.761724537035</v>
      </c>
      <c r="T11" s="16">
        <v>41914.165972222225</v>
      </c>
    </row>
    <row r="12" spans="1:20" ht="275.5" x14ac:dyDescent="0.35">
      <c r="A12">
        <v>3054</v>
      </c>
      <c r="B12" s="9" t="s">
        <v>3054</v>
      </c>
      <c r="C12" s="3" t="s">
        <v>7164</v>
      </c>
      <c r="D12" s="5">
        <v>300</v>
      </c>
      <c r="E12" s="7">
        <v>0</v>
      </c>
      <c r="F12" t="s">
        <v>8220</v>
      </c>
      <c r="G12" t="s">
        <v>8223</v>
      </c>
      <c r="H12" t="s">
        <v>8245</v>
      </c>
      <c r="I12" s="11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 s="11">
        <v>0</v>
      </c>
      <c r="P12" s="11">
        <v>0</v>
      </c>
      <c r="Q12" s="13" t="s">
        <v>8315</v>
      </c>
      <c r="R12" t="s">
        <v>8355</v>
      </c>
      <c r="S12" s="16">
        <v>42027.832800925928</v>
      </c>
      <c r="T12" s="16">
        <v>42065.044444444444</v>
      </c>
    </row>
    <row r="13" spans="1:20" ht="246.5" x14ac:dyDescent="0.35">
      <c r="A13">
        <v>3055</v>
      </c>
      <c r="B13" s="9" t="s">
        <v>3055</v>
      </c>
      <c r="C13" s="3" t="s">
        <v>7165</v>
      </c>
      <c r="D13" s="5">
        <v>20000</v>
      </c>
      <c r="E13" s="7">
        <v>1</v>
      </c>
      <c r="F13" t="s">
        <v>8220</v>
      </c>
      <c r="G13" t="s">
        <v>8223</v>
      </c>
      <c r="H13" t="s">
        <v>8245</v>
      </c>
      <c r="I13" s="11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 s="11">
        <v>0</v>
      </c>
      <c r="P13" s="11">
        <v>1</v>
      </c>
      <c r="Q13" s="13" t="s">
        <v>8315</v>
      </c>
      <c r="R13" t="s">
        <v>8355</v>
      </c>
      <c r="S13" s="16">
        <v>41953.95821759259</v>
      </c>
      <c r="T13" s="16">
        <v>42013.95821759259</v>
      </c>
    </row>
    <row r="14" spans="1:20" ht="246.5" x14ac:dyDescent="0.35">
      <c r="A14">
        <v>3056</v>
      </c>
      <c r="B14" s="9" t="s">
        <v>3056</v>
      </c>
      <c r="C14" s="3" t="s">
        <v>7166</v>
      </c>
      <c r="D14" s="5">
        <v>25000</v>
      </c>
      <c r="E14" s="7">
        <v>0</v>
      </c>
      <c r="F14" t="s">
        <v>8220</v>
      </c>
      <c r="G14" t="s">
        <v>8223</v>
      </c>
      <c r="H14" t="s">
        <v>8245</v>
      </c>
      <c r="I14" s="11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 s="11">
        <v>0</v>
      </c>
      <c r="P14" s="11">
        <v>0</v>
      </c>
      <c r="Q14" s="13" t="s">
        <v>8315</v>
      </c>
      <c r="R14" t="s">
        <v>8355</v>
      </c>
      <c r="S14" s="16">
        <v>41851.636388888888</v>
      </c>
      <c r="T14" s="16">
        <v>41911.636388888888</v>
      </c>
    </row>
    <row r="15" spans="1:20" ht="261" x14ac:dyDescent="0.35">
      <c r="A15">
        <v>3059</v>
      </c>
      <c r="B15" s="9" t="s">
        <v>3059</v>
      </c>
      <c r="C15" s="3" t="s">
        <v>7169</v>
      </c>
      <c r="D15" s="5">
        <v>15000</v>
      </c>
      <c r="E15" s="7">
        <v>451</v>
      </c>
      <c r="F15" t="s">
        <v>8220</v>
      </c>
      <c r="G15" t="s">
        <v>8223</v>
      </c>
      <c r="H15" t="s">
        <v>8245</v>
      </c>
      <c r="I15" s="11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 s="11">
        <v>3</v>
      </c>
      <c r="P15" s="11">
        <v>41</v>
      </c>
      <c r="Q15" s="13" t="s">
        <v>8315</v>
      </c>
      <c r="R15" t="s">
        <v>8355</v>
      </c>
      <c r="S15" s="16">
        <v>41829.935717592591</v>
      </c>
      <c r="T15" s="16">
        <v>41859.935717592591</v>
      </c>
    </row>
    <row r="16" spans="1:20" ht="188.5" x14ac:dyDescent="0.35">
      <c r="A16">
        <v>3060</v>
      </c>
      <c r="B16" s="9" t="s">
        <v>3060</v>
      </c>
      <c r="C16" s="3" t="s">
        <v>7170</v>
      </c>
      <c r="D16" s="5">
        <v>220000</v>
      </c>
      <c r="E16" s="7">
        <v>335</v>
      </c>
      <c r="F16" t="s">
        <v>8220</v>
      </c>
      <c r="G16" t="s">
        <v>8223</v>
      </c>
      <c r="H16" t="s">
        <v>8245</v>
      </c>
      <c r="I16" s="11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 s="11">
        <v>0</v>
      </c>
      <c r="P16" s="11">
        <v>55.83</v>
      </c>
      <c r="Q16" s="13" t="s">
        <v>8315</v>
      </c>
      <c r="R16" t="s">
        <v>8355</v>
      </c>
      <c r="S16" s="16">
        <v>42245.274699074071</v>
      </c>
      <c r="T16" s="16">
        <v>42275.274699074071</v>
      </c>
    </row>
    <row r="17" spans="1:20" ht="58" x14ac:dyDescent="0.35">
      <c r="A17">
        <v>3061</v>
      </c>
      <c r="B17" s="9" t="s">
        <v>3061</v>
      </c>
      <c r="C17" s="3" t="s">
        <v>7171</v>
      </c>
      <c r="D17" s="5">
        <v>1000000</v>
      </c>
      <c r="E17" s="7">
        <v>0</v>
      </c>
      <c r="F17" t="s">
        <v>8220</v>
      </c>
      <c r="G17" t="s">
        <v>8223</v>
      </c>
      <c r="H17" t="s">
        <v>8245</v>
      </c>
      <c r="I17" s="11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 s="11">
        <v>0</v>
      </c>
      <c r="P17" s="11">
        <v>0</v>
      </c>
      <c r="Q17" s="13" t="s">
        <v>8315</v>
      </c>
      <c r="R17" t="s">
        <v>8355</v>
      </c>
      <c r="S17" s="16">
        <v>41834.784120370372</v>
      </c>
      <c r="T17" s="16">
        <v>41864.784120370372</v>
      </c>
    </row>
    <row r="18" spans="1:20" ht="261" x14ac:dyDescent="0.35">
      <c r="A18">
        <v>3062</v>
      </c>
      <c r="B18" s="9" t="s">
        <v>3062</v>
      </c>
      <c r="C18" s="3" t="s">
        <v>7172</v>
      </c>
      <c r="D18" s="5">
        <v>10000</v>
      </c>
      <c r="E18" s="7">
        <v>6684</v>
      </c>
      <c r="F18" t="s">
        <v>8220</v>
      </c>
      <c r="G18" t="s">
        <v>8223</v>
      </c>
      <c r="H18" t="s">
        <v>8245</v>
      </c>
      <c r="I18" s="11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 s="11">
        <v>67</v>
      </c>
      <c r="P18" s="11">
        <v>99.76</v>
      </c>
      <c r="Q18" s="13" t="s">
        <v>8315</v>
      </c>
      <c r="R18" t="s">
        <v>8355</v>
      </c>
      <c r="S18" s="16">
        <v>42248.535787037035</v>
      </c>
      <c r="T18" s="16">
        <v>42277.75</v>
      </c>
    </row>
    <row r="19" spans="1:20" ht="188.5" x14ac:dyDescent="0.35">
      <c r="A19">
        <v>3063</v>
      </c>
      <c r="B19" s="9" t="s">
        <v>3063</v>
      </c>
      <c r="C19" s="3" t="s">
        <v>7173</v>
      </c>
      <c r="D19" s="5">
        <v>3000</v>
      </c>
      <c r="E19" s="7">
        <v>587</v>
      </c>
      <c r="F19" t="s">
        <v>8220</v>
      </c>
      <c r="G19" t="s">
        <v>8223</v>
      </c>
      <c r="H19" t="s">
        <v>8245</v>
      </c>
      <c r="I19" s="11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 s="11">
        <v>20</v>
      </c>
      <c r="P19" s="11">
        <v>25.52</v>
      </c>
      <c r="Q19" s="13" t="s">
        <v>8315</v>
      </c>
      <c r="R19" t="s">
        <v>8355</v>
      </c>
      <c r="S19" s="16">
        <v>42630.922893518517</v>
      </c>
      <c r="T19" s="16">
        <v>42665.922893518517</v>
      </c>
    </row>
    <row r="20" spans="1:20" ht="159.5" x14ac:dyDescent="0.35">
      <c r="A20">
        <v>3064</v>
      </c>
      <c r="B20" s="9" t="s">
        <v>3064</v>
      </c>
      <c r="C20" s="3" t="s">
        <v>7174</v>
      </c>
      <c r="D20" s="5">
        <v>75000</v>
      </c>
      <c r="E20" s="7">
        <v>8471</v>
      </c>
      <c r="F20" t="s">
        <v>8220</v>
      </c>
      <c r="G20" t="s">
        <v>8223</v>
      </c>
      <c r="H20" t="s">
        <v>8245</v>
      </c>
      <c r="I20" s="11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 s="11">
        <v>11</v>
      </c>
      <c r="P20" s="11">
        <v>117.65</v>
      </c>
      <c r="Q20" s="13" t="s">
        <v>8315</v>
      </c>
      <c r="R20" t="s">
        <v>8355</v>
      </c>
      <c r="S20" s="16">
        <v>42299.130162037036</v>
      </c>
      <c r="T20" s="16">
        <v>42330.290972222225</v>
      </c>
    </row>
    <row r="21" spans="1:20" ht="261" x14ac:dyDescent="0.35">
      <c r="A21">
        <v>3065</v>
      </c>
      <c r="B21" s="9" t="s">
        <v>3065</v>
      </c>
      <c r="C21" s="3" t="s">
        <v>7175</v>
      </c>
      <c r="D21" s="5">
        <v>25000</v>
      </c>
      <c r="E21" s="7">
        <v>10</v>
      </c>
      <c r="F21" t="s">
        <v>8220</v>
      </c>
      <c r="G21" t="s">
        <v>8223</v>
      </c>
      <c r="H21" t="s">
        <v>8245</v>
      </c>
      <c r="I21" s="1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 s="11">
        <v>0</v>
      </c>
      <c r="P21" s="11">
        <v>5</v>
      </c>
      <c r="Q21" s="13" t="s">
        <v>8315</v>
      </c>
      <c r="R21" t="s">
        <v>8355</v>
      </c>
      <c r="S21" s="16">
        <v>41825.055231481485</v>
      </c>
      <c r="T21" s="16">
        <v>41850.055231481485</v>
      </c>
    </row>
    <row r="22" spans="1:20" ht="275.5" x14ac:dyDescent="0.35">
      <c r="A22">
        <v>3068</v>
      </c>
      <c r="B22" s="9" t="s">
        <v>3068</v>
      </c>
      <c r="C22" s="3" t="s">
        <v>7178</v>
      </c>
      <c r="D22" s="5">
        <v>250000</v>
      </c>
      <c r="E22" s="7">
        <v>175</v>
      </c>
      <c r="F22" t="s">
        <v>8220</v>
      </c>
      <c r="G22" t="s">
        <v>8223</v>
      </c>
      <c r="H22" t="s">
        <v>8245</v>
      </c>
      <c r="I22" s="11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 s="11">
        <v>0</v>
      </c>
      <c r="P22" s="11">
        <v>87.5</v>
      </c>
      <c r="Q22" s="13" t="s">
        <v>8315</v>
      </c>
      <c r="R22" t="s">
        <v>8355</v>
      </c>
      <c r="S22" s="16">
        <v>42263.691574074073</v>
      </c>
      <c r="T22" s="16">
        <v>42293.691574074073</v>
      </c>
    </row>
    <row r="23" spans="1:20" ht="261" x14ac:dyDescent="0.35">
      <c r="A23">
        <v>3069</v>
      </c>
      <c r="B23" s="9" t="s">
        <v>3069</v>
      </c>
      <c r="C23" s="3" t="s">
        <v>7179</v>
      </c>
      <c r="D23" s="5">
        <v>1000</v>
      </c>
      <c r="E23" s="7">
        <v>141</v>
      </c>
      <c r="F23" t="s">
        <v>8220</v>
      </c>
      <c r="G23" t="s">
        <v>8223</v>
      </c>
      <c r="H23" t="s">
        <v>8245</v>
      </c>
      <c r="I23" s="11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 s="11">
        <v>14</v>
      </c>
      <c r="P23" s="11">
        <v>20.14</v>
      </c>
      <c r="Q23" s="13" t="s">
        <v>8315</v>
      </c>
      <c r="R23" t="s">
        <v>8355</v>
      </c>
      <c r="S23" s="16">
        <v>41957.833726851852</v>
      </c>
      <c r="T23" s="16">
        <v>41987.833726851852</v>
      </c>
    </row>
    <row r="24" spans="1:20" ht="232" x14ac:dyDescent="0.35">
      <c r="A24">
        <v>3071</v>
      </c>
      <c r="B24" s="9" t="s">
        <v>3071</v>
      </c>
      <c r="C24" s="3" t="s">
        <v>7181</v>
      </c>
      <c r="D24" s="5">
        <v>12000</v>
      </c>
      <c r="E24" s="7">
        <v>7173</v>
      </c>
      <c r="F24" t="s">
        <v>8220</v>
      </c>
      <c r="G24" t="s">
        <v>8223</v>
      </c>
      <c r="H24" t="s">
        <v>8245</v>
      </c>
      <c r="I24" s="11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 s="11">
        <v>60</v>
      </c>
      <c r="P24" s="11">
        <v>61.31</v>
      </c>
      <c r="Q24" s="13" t="s">
        <v>8315</v>
      </c>
      <c r="R24" t="s">
        <v>8355</v>
      </c>
      <c r="S24" s="16">
        <v>42097.732418981483</v>
      </c>
      <c r="T24" s="16">
        <v>42115.249305555553</v>
      </c>
    </row>
    <row r="25" spans="1:20" ht="261" x14ac:dyDescent="0.35">
      <c r="A25">
        <v>3072</v>
      </c>
      <c r="B25" s="9" t="s">
        <v>3072</v>
      </c>
      <c r="C25" s="3" t="s">
        <v>7182</v>
      </c>
      <c r="D25" s="5">
        <v>12000</v>
      </c>
      <c r="E25" s="7">
        <v>2</v>
      </c>
      <c r="F25" t="s">
        <v>8220</v>
      </c>
      <c r="G25" t="s">
        <v>8223</v>
      </c>
      <c r="H25" t="s">
        <v>8245</v>
      </c>
      <c r="I25" s="11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 s="11">
        <v>0</v>
      </c>
      <c r="P25" s="11">
        <v>1</v>
      </c>
      <c r="Q25" s="13" t="s">
        <v>8315</v>
      </c>
      <c r="R25" t="s">
        <v>8355</v>
      </c>
      <c r="S25" s="16">
        <v>42658.690532407403</v>
      </c>
      <c r="T25" s="16">
        <v>42673.073611111111</v>
      </c>
    </row>
    <row r="26" spans="1:20" ht="232" x14ac:dyDescent="0.35">
      <c r="A26">
        <v>3073</v>
      </c>
      <c r="B26" s="9" t="s">
        <v>3073</v>
      </c>
      <c r="C26" s="3" t="s">
        <v>7183</v>
      </c>
      <c r="D26" s="5">
        <v>2800000</v>
      </c>
      <c r="E26" s="7">
        <v>645</v>
      </c>
      <c r="F26" t="s">
        <v>8220</v>
      </c>
      <c r="G26" t="s">
        <v>8223</v>
      </c>
      <c r="H26" t="s">
        <v>8245</v>
      </c>
      <c r="I26" s="11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 s="11">
        <v>0</v>
      </c>
      <c r="P26" s="11">
        <v>92.14</v>
      </c>
      <c r="Q26" s="13" t="s">
        <v>8315</v>
      </c>
      <c r="R26" t="s">
        <v>8355</v>
      </c>
      <c r="S26" s="16">
        <v>42111.684027777781</v>
      </c>
      <c r="T26" s="16">
        <v>42169.804861111115</v>
      </c>
    </row>
    <row r="27" spans="1:20" ht="203" x14ac:dyDescent="0.35">
      <c r="A27">
        <v>3075</v>
      </c>
      <c r="B27" s="9" t="s">
        <v>3075</v>
      </c>
      <c r="C27" s="3" t="s">
        <v>7185</v>
      </c>
      <c r="D27" s="5">
        <v>15000</v>
      </c>
      <c r="E27" s="7">
        <v>1296</v>
      </c>
      <c r="F27" t="s">
        <v>8220</v>
      </c>
      <c r="G27" t="s">
        <v>8223</v>
      </c>
      <c r="H27" t="s">
        <v>8245</v>
      </c>
      <c r="I27" s="11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 s="11">
        <v>9</v>
      </c>
      <c r="P27" s="11">
        <v>64.8</v>
      </c>
      <c r="Q27" s="13" t="s">
        <v>8315</v>
      </c>
      <c r="R27" t="s">
        <v>8355</v>
      </c>
      <c r="S27" s="16">
        <v>42551.102314814809</v>
      </c>
      <c r="T27" s="16">
        <v>42601.102314814809</v>
      </c>
    </row>
    <row r="28" spans="1:20" ht="116" x14ac:dyDescent="0.35">
      <c r="A28">
        <v>3076</v>
      </c>
      <c r="B28" s="9" t="s">
        <v>3076</v>
      </c>
      <c r="C28" s="3" t="s">
        <v>7186</v>
      </c>
      <c r="D28" s="5">
        <v>10000</v>
      </c>
      <c r="E28" s="7">
        <v>1506</v>
      </c>
      <c r="F28" t="s">
        <v>8220</v>
      </c>
      <c r="G28" t="s">
        <v>8223</v>
      </c>
      <c r="H28" t="s">
        <v>8245</v>
      </c>
      <c r="I28" s="11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 s="11">
        <v>15</v>
      </c>
      <c r="P28" s="11">
        <v>30.12</v>
      </c>
      <c r="Q28" s="13" t="s">
        <v>8315</v>
      </c>
      <c r="R28" t="s">
        <v>8355</v>
      </c>
      <c r="S28" s="16">
        <v>42226.651886574073</v>
      </c>
      <c r="T28" s="16">
        <v>42286.651886574073</v>
      </c>
    </row>
    <row r="29" spans="1:20" ht="261" x14ac:dyDescent="0.35">
      <c r="A29">
        <v>3078</v>
      </c>
      <c r="B29" s="9" t="s">
        <v>3078</v>
      </c>
      <c r="C29" s="3" t="s">
        <v>7188</v>
      </c>
      <c r="D29" s="5">
        <v>60000</v>
      </c>
      <c r="E29" s="7">
        <v>71</v>
      </c>
      <c r="F29" t="s">
        <v>8220</v>
      </c>
      <c r="G29" t="s">
        <v>8223</v>
      </c>
      <c r="H29" t="s">
        <v>8245</v>
      </c>
      <c r="I29" s="11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 s="11">
        <v>0</v>
      </c>
      <c r="P29" s="11">
        <v>23.67</v>
      </c>
      <c r="Q29" s="13" t="s">
        <v>8315</v>
      </c>
      <c r="R29" t="s">
        <v>8355</v>
      </c>
      <c r="S29" s="16">
        <v>42031.138831018514</v>
      </c>
      <c r="T29" s="16">
        <v>42061.138831018514</v>
      </c>
    </row>
    <row r="30" spans="1:20" ht="246.5" x14ac:dyDescent="0.35">
      <c r="A30">
        <v>3079</v>
      </c>
      <c r="B30" s="9" t="s">
        <v>3079</v>
      </c>
      <c r="C30" s="3" t="s">
        <v>7189</v>
      </c>
      <c r="D30" s="5">
        <v>1333666</v>
      </c>
      <c r="E30" s="7">
        <v>11226</v>
      </c>
      <c r="F30" t="s">
        <v>8220</v>
      </c>
      <c r="G30" t="s">
        <v>8223</v>
      </c>
      <c r="H30" t="s">
        <v>8245</v>
      </c>
      <c r="I30" s="11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 s="11">
        <v>1</v>
      </c>
      <c r="P30" s="11">
        <v>415.78</v>
      </c>
      <c r="Q30" s="13" t="s">
        <v>8315</v>
      </c>
      <c r="R30" t="s">
        <v>8355</v>
      </c>
      <c r="S30" s="16">
        <v>42055.713368055556</v>
      </c>
      <c r="T30" s="16">
        <v>42085.671701388885</v>
      </c>
    </row>
    <row r="31" spans="1:20" ht="246.5" x14ac:dyDescent="0.35">
      <c r="A31">
        <v>3080</v>
      </c>
      <c r="B31" s="9" t="s">
        <v>3080</v>
      </c>
      <c r="C31" s="3" t="s">
        <v>7190</v>
      </c>
      <c r="D31" s="5">
        <v>2000000</v>
      </c>
      <c r="E31" s="7">
        <v>376</v>
      </c>
      <c r="F31" t="s">
        <v>8220</v>
      </c>
      <c r="G31" t="s">
        <v>8223</v>
      </c>
      <c r="H31" t="s">
        <v>8245</v>
      </c>
      <c r="I31" s="1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 s="11">
        <v>0</v>
      </c>
      <c r="P31" s="11">
        <v>53.71</v>
      </c>
      <c r="Q31" s="13" t="s">
        <v>8315</v>
      </c>
      <c r="R31" t="s">
        <v>8355</v>
      </c>
      <c r="S31" s="16">
        <v>41940.028287037036</v>
      </c>
      <c r="T31" s="16">
        <v>42000.0699537037</v>
      </c>
    </row>
    <row r="32" spans="1:20" ht="232" x14ac:dyDescent="0.35">
      <c r="A32">
        <v>3081</v>
      </c>
      <c r="B32" s="9" t="s">
        <v>3081</v>
      </c>
      <c r="C32" s="3" t="s">
        <v>7191</v>
      </c>
      <c r="D32" s="5">
        <v>1000000</v>
      </c>
      <c r="E32" s="7">
        <v>2103</v>
      </c>
      <c r="F32" t="s">
        <v>8220</v>
      </c>
      <c r="G32" t="s">
        <v>8223</v>
      </c>
      <c r="H32" t="s">
        <v>8245</v>
      </c>
      <c r="I32" s="11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 s="11">
        <v>0</v>
      </c>
      <c r="P32" s="11">
        <v>420.6</v>
      </c>
      <c r="Q32" s="13" t="s">
        <v>8315</v>
      </c>
      <c r="R32" t="s">
        <v>8355</v>
      </c>
      <c r="S32" s="16">
        <v>42237.181608796294</v>
      </c>
      <c r="T32" s="16">
        <v>42267.181608796294</v>
      </c>
    </row>
    <row r="33" spans="1:20" ht="232" x14ac:dyDescent="0.35">
      <c r="A33">
        <v>3082</v>
      </c>
      <c r="B33" s="9" t="s">
        <v>3082</v>
      </c>
      <c r="C33" s="3" t="s">
        <v>7192</v>
      </c>
      <c r="D33" s="5">
        <v>9000</v>
      </c>
      <c r="E33" s="7">
        <v>0</v>
      </c>
      <c r="F33" t="s">
        <v>8220</v>
      </c>
      <c r="G33" t="s">
        <v>8223</v>
      </c>
      <c r="H33" t="s">
        <v>8245</v>
      </c>
      <c r="I33" s="11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 s="11">
        <v>0</v>
      </c>
      <c r="P33" s="11">
        <v>0</v>
      </c>
      <c r="Q33" s="13" t="s">
        <v>8315</v>
      </c>
      <c r="R33" t="s">
        <v>8355</v>
      </c>
      <c r="S33" s="16">
        <v>42293.922986111109</v>
      </c>
      <c r="T33" s="16">
        <v>42323.96465277778</v>
      </c>
    </row>
    <row r="34" spans="1:20" ht="261" x14ac:dyDescent="0.35">
      <c r="A34">
        <v>3083</v>
      </c>
      <c r="B34" s="9" t="s">
        <v>3083</v>
      </c>
      <c r="C34" s="3" t="s">
        <v>7193</v>
      </c>
      <c r="D34" s="5">
        <v>20000</v>
      </c>
      <c r="E34" s="7">
        <v>56</v>
      </c>
      <c r="F34" t="s">
        <v>8220</v>
      </c>
      <c r="G34" t="s">
        <v>8223</v>
      </c>
      <c r="H34" t="s">
        <v>8245</v>
      </c>
      <c r="I34" s="11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 s="11">
        <v>0</v>
      </c>
      <c r="P34" s="11">
        <v>18.670000000000002</v>
      </c>
      <c r="Q34" s="13" t="s">
        <v>8315</v>
      </c>
      <c r="R34" t="s">
        <v>8355</v>
      </c>
      <c r="S34" s="16">
        <v>41853.563402777778</v>
      </c>
      <c r="T34" s="16">
        <v>41883.208333333336</v>
      </c>
    </row>
    <row r="35" spans="1:20" ht="261" x14ac:dyDescent="0.35">
      <c r="A35">
        <v>3084</v>
      </c>
      <c r="B35" s="9" t="s">
        <v>3084</v>
      </c>
      <c r="C35" s="3" t="s">
        <v>7194</v>
      </c>
      <c r="D35" s="5">
        <v>4059</v>
      </c>
      <c r="E35" s="7">
        <v>470</v>
      </c>
      <c r="F35" t="s">
        <v>8220</v>
      </c>
      <c r="G35" t="s">
        <v>8223</v>
      </c>
      <c r="H35" t="s">
        <v>8245</v>
      </c>
      <c r="I35" s="11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 s="11">
        <v>12</v>
      </c>
      <c r="P35" s="11">
        <v>78.33</v>
      </c>
      <c r="Q35" s="13" t="s">
        <v>8315</v>
      </c>
      <c r="R35" t="s">
        <v>8355</v>
      </c>
      <c r="S35" s="16">
        <v>42100.723738425921</v>
      </c>
      <c r="T35" s="16">
        <v>42129.783333333333</v>
      </c>
    </row>
    <row r="36" spans="1:20" ht="275.5" x14ac:dyDescent="0.35">
      <c r="A36">
        <v>3085</v>
      </c>
      <c r="B36" s="9" t="s">
        <v>3085</v>
      </c>
      <c r="C36" s="3" t="s">
        <v>7195</v>
      </c>
      <c r="D36" s="5">
        <v>25000</v>
      </c>
      <c r="E36" s="7">
        <v>610</v>
      </c>
      <c r="F36" t="s">
        <v>8220</v>
      </c>
      <c r="G36" t="s">
        <v>8223</v>
      </c>
      <c r="H36" t="s">
        <v>8245</v>
      </c>
      <c r="I36" s="11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 s="11">
        <v>2</v>
      </c>
      <c r="P36" s="11">
        <v>67.78</v>
      </c>
      <c r="Q36" s="13" t="s">
        <v>8315</v>
      </c>
      <c r="R36" t="s">
        <v>8355</v>
      </c>
      <c r="S36" s="16">
        <v>42246.883784722217</v>
      </c>
      <c r="T36" s="16">
        <v>42276.883784722217</v>
      </c>
    </row>
    <row r="37" spans="1:20" ht="246.5" x14ac:dyDescent="0.35">
      <c r="A37">
        <v>3087</v>
      </c>
      <c r="B37" s="9" t="s">
        <v>3087</v>
      </c>
      <c r="C37" s="3" t="s">
        <v>7197</v>
      </c>
      <c r="D37" s="5">
        <v>20000</v>
      </c>
      <c r="E37" s="7">
        <v>125</v>
      </c>
      <c r="F37" t="s">
        <v>8220</v>
      </c>
      <c r="G37" t="s">
        <v>8223</v>
      </c>
      <c r="H37" t="s">
        <v>8245</v>
      </c>
      <c r="I37" s="11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 s="11">
        <v>1</v>
      </c>
      <c r="P37" s="11">
        <v>62.5</v>
      </c>
      <c r="Q37" s="13" t="s">
        <v>8315</v>
      </c>
      <c r="R37" t="s">
        <v>8355</v>
      </c>
      <c r="S37" s="16">
        <v>42665.150347222225</v>
      </c>
      <c r="T37" s="16">
        <v>42725.192013888889</v>
      </c>
    </row>
    <row r="38" spans="1:20" ht="188.5" x14ac:dyDescent="0.35">
      <c r="A38">
        <v>3088</v>
      </c>
      <c r="B38" s="9" t="s">
        <v>3088</v>
      </c>
      <c r="C38" s="3" t="s">
        <v>7198</v>
      </c>
      <c r="D38" s="5">
        <v>65000</v>
      </c>
      <c r="E38" s="7">
        <v>126</v>
      </c>
      <c r="F38" t="s">
        <v>8220</v>
      </c>
      <c r="G38" t="s">
        <v>8223</v>
      </c>
      <c r="H38" t="s">
        <v>8245</v>
      </c>
      <c r="I38" s="11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 s="11">
        <v>0</v>
      </c>
      <c r="P38" s="11">
        <v>42</v>
      </c>
      <c r="Q38" s="13" t="s">
        <v>8315</v>
      </c>
      <c r="R38" t="s">
        <v>8355</v>
      </c>
      <c r="S38" s="16">
        <v>41981.57230324074</v>
      </c>
      <c r="T38" s="16">
        <v>42012.570138888885</v>
      </c>
    </row>
    <row r="39" spans="1:20" ht="217.5" x14ac:dyDescent="0.35">
      <c r="A39">
        <v>3089</v>
      </c>
      <c r="B39" s="9" t="s">
        <v>3089</v>
      </c>
      <c r="C39" s="3" t="s">
        <v>7199</v>
      </c>
      <c r="D39" s="5">
        <v>25000</v>
      </c>
      <c r="E39" s="7">
        <v>5854</v>
      </c>
      <c r="F39" t="s">
        <v>8220</v>
      </c>
      <c r="G39" t="s">
        <v>8223</v>
      </c>
      <c r="H39" t="s">
        <v>8245</v>
      </c>
      <c r="I39" s="11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 s="11">
        <v>23</v>
      </c>
      <c r="P39" s="11">
        <v>130.09</v>
      </c>
      <c r="Q39" s="13" t="s">
        <v>8315</v>
      </c>
      <c r="R39" t="s">
        <v>8355</v>
      </c>
      <c r="S39" s="16">
        <v>42528.542627314819</v>
      </c>
      <c r="T39" s="16">
        <v>42560.082638888889</v>
      </c>
    </row>
    <row r="40" spans="1:20" ht="275.5" x14ac:dyDescent="0.35">
      <c r="A40">
        <v>3090</v>
      </c>
      <c r="B40" s="9" t="s">
        <v>3090</v>
      </c>
      <c r="C40" s="3" t="s">
        <v>7200</v>
      </c>
      <c r="D40" s="5">
        <v>225000</v>
      </c>
      <c r="E40" s="7">
        <v>11432</v>
      </c>
      <c r="F40" t="s">
        <v>8220</v>
      </c>
      <c r="G40" t="s">
        <v>8223</v>
      </c>
      <c r="H40" t="s">
        <v>8245</v>
      </c>
      <c r="I40" s="11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 s="11">
        <v>5</v>
      </c>
      <c r="P40" s="11">
        <v>1270.22</v>
      </c>
      <c r="Q40" s="13" t="s">
        <v>8315</v>
      </c>
      <c r="R40" t="s">
        <v>8355</v>
      </c>
      <c r="S40" s="16">
        <v>42065.818807870368</v>
      </c>
      <c r="T40" s="16">
        <v>42125.777141203704</v>
      </c>
    </row>
    <row r="41" spans="1:20" ht="246.5" x14ac:dyDescent="0.35">
      <c r="A41">
        <v>3091</v>
      </c>
      <c r="B41" s="9" t="s">
        <v>3091</v>
      </c>
      <c r="C41" s="3" t="s">
        <v>7201</v>
      </c>
      <c r="D41" s="5">
        <v>5000</v>
      </c>
      <c r="E41" s="7">
        <v>796</v>
      </c>
      <c r="F41" t="s">
        <v>8220</v>
      </c>
      <c r="G41" t="s">
        <v>8223</v>
      </c>
      <c r="H41" t="s">
        <v>8245</v>
      </c>
      <c r="I41" s="1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 s="11">
        <v>16</v>
      </c>
      <c r="P41" s="11">
        <v>88.44</v>
      </c>
      <c r="Q41" s="13" t="s">
        <v>8315</v>
      </c>
      <c r="R41" t="s">
        <v>8355</v>
      </c>
      <c r="S41" s="16">
        <v>42566.948414351849</v>
      </c>
      <c r="T41" s="16">
        <v>42596.948414351849</v>
      </c>
    </row>
    <row r="42" spans="1:20" ht="246.5" x14ac:dyDescent="0.35">
      <c r="A42">
        <v>3092</v>
      </c>
      <c r="B42" s="9" t="s">
        <v>3092</v>
      </c>
      <c r="C42" s="3" t="s">
        <v>7202</v>
      </c>
      <c r="D42" s="5">
        <v>100000</v>
      </c>
      <c r="E42" s="7">
        <v>1183.19</v>
      </c>
      <c r="F42" t="s">
        <v>8220</v>
      </c>
      <c r="G42" t="s">
        <v>8223</v>
      </c>
      <c r="H42" t="s">
        <v>8245</v>
      </c>
      <c r="I42" s="11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 s="11">
        <v>1</v>
      </c>
      <c r="P42" s="11">
        <v>56.34</v>
      </c>
      <c r="Q42" s="13" t="s">
        <v>8315</v>
      </c>
      <c r="R42" t="s">
        <v>8355</v>
      </c>
      <c r="S42" s="16">
        <v>42255.619351851856</v>
      </c>
      <c r="T42" s="16">
        <v>42292.916666666672</v>
      </c>
    </row>
    <row r="43" spans="1:20" ht="188.5" x14ac:dyDescent="0.35">
      <c r="A43">
        <v>3094</v>
      </c>
      <c r="B43" s="9" t="s">
        <v>3094</v>
      </c>
      <c r="C43" s="3" t="s">
        <v>7204</v>
      </c>
      <c r="D43" s="5">
        <v>100000</v>
      </c>
      <c r="E43" s="7">
        <v>25</v>
      </c>
      <c r="F43" t="s">
        <v>8220</v>
      </c>
      <c r="G43" t="s">
        <v>8223</v>
      </c>
      <c r="H43" t="s">
        <v>8245</v>
      </c>
      <c r="I43" s="11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 s="11">
        <v>0</v>
      </c>
      <c r="P43" s="11">
        <v>25</v>
      </c>
      <c r="Q43" s="13" t="s">
        <v>8315</v>
      </c>
      <c r="R43" t="s">
        <v>8355</v>
      </c>
      <c r="S43" s="16">
        <v>42207.795787037037</v>
      </c>
      <c r="T43" s="16">
        <v>42267.795787037037</v>
      </c>
    </row>
    <row r="44" spans="1:20" ht="246.5" x14ac:dyDescent="0.35">
      <c r="A44">
        <v>3095</v>
      </c>
      <c r="B44" s="9" t="s">
        <v>3095</v>
      </c>
      <c r="C44" s="3" t="s">
        <v>7205</v>
      </c>
      <c r="D44" s="5">
        <v>14920</v>
      </c>
      <c r="E44" s="7">
        <v>50</v>
      </c>
      <c r="F44" t="s">
        <v>8220</v>
      </c>
      <c r="G44" t="s">
        <v>8223</v>
      </c>
      <c r="H44" t="s">
        <v>8245</v>
      </c>
      <c r="I44" s="11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 s="11">
        <v>0</v>
      </c>
      <c r="P44" s="11">
        <v>50</v>
      </c>
      <c r="Q44" s="13" t="s">
        <v>8315</v>
      </c>
      <c r="R44" t="s">
        <v>8355</v>
      </c>
      <c r="S44" s="16">
        <v>42523.025231481486</v>
      </c>
      <c r="T44" s="16">
        <v>42583.025231481486</v>
      </c>
    </row>
    <row r="45" spans="1:20" ht="232" x14ac:dyDescent="0.35">
      <c r="A45">
        <v>3096</v>
      </c>
      <c r="B45" s="9" t="s">
        <v>3096</v>
      </c>
      <c r="C45" s="3" t="s">
        <v>7206</v>
      </c>
      <c r="D45" s="5">
        <v>20000</v>
      </c>
      <c r="E45" s="7">
        <v>795</v>
      </c>
      <c r="F45" t="s">
        <v>8220</v>
      </c>
      <c r="G45" t="s">
        <v>8223</v>
      </c>
      <c r="H45" t="s">
        <v>8245</v>
      </c>
      <c r="I45" s="11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 s="11">
        <v>4</v>
      </c>
      <c r="P45" s="11">
        <v>56.79</v>
      </c>
      <c r="Q45" s="13" t="s">
        <v>8315</v>
      </c>
      <c r="R45" t="s">
        <v>8355</v>
      </c>
      <c r="S45" s="16">
        <v>42114.825532407413</v>
      </c>
      <c r="T45" s="16">
        <v>42144.825532407413</v>
      </c>
    </row>
    <row r="46" spans="1:20" ht="246.5" x14ac:dyDescent="0.35">
      <c r="A46">
        <v>3098</v>
      </c>
      <c r="B46" s="9" t="s">
        <v>3098</v>
      </c>
      <c r="C46" s="3" t="s">
        <v>7208</v>
      </c>
      <c r="D46" s="5">
        <v>48725</v>
      </c>
      <c r="E46" s="7">
        <v>1758</v>
      </c>
      <c r="F46" t="s">
        <v>8220</v>
      </c>
      <c r="G46" t="s">
        <v>8223</v>
      </c>
      <c r="H46" t="s">
        <v>8245</v>
      </c>
      <c r="I46" s="11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 s="11">
        <v>4</v>
      </c>
      <c r="P46" s="11">
        <v>65.11</v>
      </c>
      <c r="Q46" s="13" t="s">
        <v>8315</v>
      </c>
      <c r="R46" t="s">
        <v>8355</v>
      </c>
      <c r="S46" s="16">
        <v>42359.792233796295</v>
      </c>
      <c r="T46" s="16">
        <v>42408.01180555555</v>
      </c>
    </row>
    <row r="47" spans="1:20" ht="275.5" x14ac:dyDescent="0.35">
      <c r="A47">
        <v>3099</v>
      </c>
      <c r="B47" s="9" t="s">
        <v>3099</v>
      </c>
      <c r="C47" s="3" t="s">
        <v>7209</v>
      </c>
      <c r="D47" s="5">
        <v>2000</v>
      </c>
      <c r="E47" s="7">
        <v>278</v>
      </c>
      <c r="F47" t="s">
        <v>8220</v>
      </c>
      <c r="G47" t="s">
        <v>8223</v>
      </c>
      <c r="H47" t="s">
        <v>8245</v>
      </c>
      <c r="I47" s="11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 s="11">
        <v>14</v>
      </c>
      <c r="P47" s="11">
        <v>55.6</v>
      </c>
      <c r="Q47" s="13" t="s">
        <v>8315</v>
      </c>
      <c r="R47" t="s">
        <v>8355</v>
      </c>
      <c r="S47" s="16">
        <v>42382.189710648148</v>
      </c>
      <c r="T47" s="16">
        <v>42412.189710648148</v>
      </c>
    </row>
    <row r="48" spans="1:20" ht="261" x14ac:dyDescent="0.35">
      <c r="A48">
        <v>3100</v>
      </c>
      <c r="B48" s="9" t="s">
        <v>3100</v>
      </c>
      <c r="C48" s="3" t="s">
        <v>7210</v>
      </c>
      <c r="D48" s="5">
        <v>12000</v>
      </c>
      <c r="E48" s="7">
        <v>1827</v>
      </c>
      <c r="F48" t="s">
        <v>8220</v>
      </c>
      <c r="G48" t="s">
        <v>8223</v>
      </c>
      <c r="H48" t="s">
        <v>8245</v>
      </c>
      <c r="I48" s="11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 s="11">
        <v>15</v>
      </c>
      <c r="P48" s="11">
        <v>140.54</v>
      </c>
      <c r="Q48" s="13" t="s">
        <v>8315</v>
      </c>
      <c r="R48" t="s">
        <v>8355</v>
      </c>
      <c r="S48" s="16">
        <v>41902.622395833336</v>
      </c>
      <c r="T48" s="16">
        <v>41932.622395833336</v>
      </c>
    </row>
    <row r="49" spans="1:20" ht="145" x14ac:dyDescent="0.35">
      <c r="A49">
        <v>3103</v>
      </c>
      <c r="B49" s="9" t="s">
        <v>3103</v>
      </c>
      <c r="C49" s="3" t="s">
        <v>7213</v>
      </c>
      <c r="D49" s="5">
        <v>4100</v>
      </c>
      <c r="E49" s="7">
        <v>11</v>
      </c>
      <c r="F49" t="s">
        <v>8220</v>
      </c>
      <c r="G49" t="s">
        <v>8223</v>
      </c>
      <c r="H49" t="s">
        <v>8245</v>
      </c>
      <c r="I49" s="11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 s="11">
        <v>0</v>
      </c>
      <c r="P49" s="11">
        <v>5.5</v>
      </c>
      <c r="Q49" s="13" t="s">
        <v>8315</v>
      </c>
      <c r="R49" t="s">
        <v>8355</v>
      </c>
      <c r="S49" s="16">
        <v>42107.156319444446</v>
      </c>
      <c r="T49" s="16">
        <v>42167.156319444446</v>
      </c>
    </row>
    <row r="50" spans="1:20" ht="246.5" x14ac:dyDescent="0.35">
      <c r="A50">
        <v>3105</v>
      </c>
      <c r="B50" s="9" t="s">
        <v>3105</v>
      </c>
      <c r="C50" s="3" t="s">
        <v>7215</v>
      </c>
      <c r="D50" s="5">
        <v>5845</v>
      </c>
      <c r="E50" s="7">
        <v>2476</v>
      </c>
      <c r="F50" t="s">
        <v>8220</v>
      </c>
      <c r="G50" t="s">
        <v>8223</v>
      </c>
      <c r="H50" t="s">
        <v>8245</v>
      </c>
      <c r="I50" s="11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 s="11">
        <v>42</v>
      </c>
      <c r="P50" s="11">
        <v>79.87</v>
      </c>
      <c r="Q50" s="13" t="s">
        <v>8315</v>
      </c>
      <c r="R50" t="s">
        <v>8355</v>
      </c>
      <c r="S50" s="16">
        <v>41876.718935185185</v>
      </c>
      <c r="T50" s="16">
        <v>41931.208333333336</v>
      </c>
    </row>
    <row r="51" spans="1:20" ht="275.5" x14ac:dyDescent="0.35">
      <c r="A51">
        <v>3107</v>
      </c>
      <c r="B51" s="9" t="s">
        <v>3107</v>
      </c>
      <c r="C51" s="3" t="s">
        <v>7217</v>
      </c>
      <c r="D51" s="5">
        <v>40000</v>
      </c>
      <c r="E51" s="7">
        <v>7905</v>
      </c>
      <c r="F51" t="s">
        <v>8220</v>
      </c>
      <c r="G51" t="s">
        <v>8223</v>
      </c>
      <c r="H51" t="s">
        <v>8245</v>
      </c>
      <c r="I51" s="1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 s="11">
        <v>20</v>
      </c>
      <c r="P51" s="11">
        <v>272.58999999999997</v>
      </c>
      <c r="Q51" s="13" t="s">
        <v>8315</v>
      </c>
      <c r="R51" t="s">
        <v>8355</v>
      </c>
      <c r="S51" s="16">
        <v>42128.814247685179</v>
      </c>
      <c r="T51" s="16">
        <v>42135.814247685179</v>
      </c>
    </row>
    <row r="52" spans="1:20" ht="87" x14ac:dyDescent="0.35">
      <c r="A52">
        <v>3108</v>
      </c>
      <c r="B52" s="9" t="s">
        <v>3108</v>
      </c>
      <c r="C52" s="3" t="s">
        <v>7218</v>
      </c>
      <c r="D52" s="5">
        <v>50000</v>
      </c>
      <c r="E52" s="7">
        <v>26</v>
      </c>
      <c r="F52" t="s">
        <v>8220</v>
      </c>
      <c r="G52" t="s">
        <v>8223</v>
      </c>
      <c r="H52" t="s">
        <v>8245</v>
      </c>
      <c r="I52" s="11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 s="11">
        <v>0</v>
      </c>
      <c r="P52" s="11">
        <v>13</v>
      </c>
      <c r="Q52" s="13" t="s">
        <v>8315</v>
      </c>
      <c r="R52" t="s">
        <v>8355</v>
      </c>
      <c r="S52" s="16">
        <v>42062.680486111116</v>
      </c>
      <c r="T52" s="16">
        <v>42122.638819444444</v>
      </c>
    </row>
    <row r="53" spans="1:20" ht="275.5" x14ac:dyDescent="0.35">
      <c r="A53">
        <v>3109</v>
      </c>
      <c r="B53" s="9" t="s">
        <v>3109</v>
      </c>
      <c r="C53" s="3" t="s">
        <v>7219</v>
      </c>
      <c r="D53" s="5">
        <v>26500</v>
      </c>
      <c r="E53" s="7">
        <v>6633</v>
      </c>
      <c r="F53" t="s">
        <v>8220</v>
      </c>
      <c r="G53" t="s">
        <v>8223</v>
      </c>
      <c r="H53" t="s">
        <v>8245</v>
      </c>
      <c r="I53" s="11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 s="11">
        <v>25</v>
      </c>
      <c r="P53" s="11">
        <v>58.18</v>
      </c>
      <c r="Q53" s="13" t="s">
        <v>8315</v>
      </c>
      <c r="R53" t="s">
        <v>8355</v>
      </c>
      <c r="S53" s="16">
        <v>41844.125115740739</v>
      </c>
      <c r="T53" s="16">
        <v>41879.125115740739</v>
      </c>
    </row>
    <row r="54" spans="1:20" ht="203" x14ac:dyDescent="0.35">
      <c r="A54">
        <v>3110</v>
      </c>
      <c r="B54" s="9" t="s">
        <v>3110</v>
      </c>
      <c r="C54" s="3" t="s">
        <v>7220</v>
      </c>
      <c r="D54" s="5">
        <v>25000</v>
      </c>
      <c r="E54" s="7">
        <v>10</v>
      </c>
      <c r="F54" t="s">
        <v>8220</v>
      </c>
      <c r="G54" t="s">
        <v>8223</v>
      </c>
      <c r="H54" t="s">
        <v>8245</v>
      </c>
      <c r="I54" s="11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 s="11">
        <v>0</v>
      </c>
      <c r="P54" s="11">
        <v>10</v>
      </c>
      <c r="Q54" s="13" t="s">
        <v>8315</v>
      </c>
      <c r="R54" t="s">
        <v>8355</v>
      </c>
      <c r="S54" s="16">
        <v>42745.031469907408</v>
      </c>
      <c r="T54" s="16">
        <v>42785.031469907408</v>
      </c>
    </row>
    <row r="55" spans="1:20" ht="188.5" x14ac:dyDescent="0.35">
      <c r="A55">
        <v>3111</v>
      </c>
      <c r="B55" s="9" t="s">
        <v>3111</v>
      </c>
      <c r="C55" s="3" t="s">
        <v>7221</v>
      </c>
      <c r="D55" s="5">
        <v>20000</v>
      </c>
      <c r="E55" s="7">
        <v>5328</v>
      </c>
      <c r="F55" t="s">
        <v>8220</v>
      </c>
      <c r="G55" t="s">
        <v>8223</v>
      </c>
      <c r="H55" t="s">
        <v>8245</v>
      </c>
      <c r="I55" s="11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 s="11">
        <v>27</v>
      </c>
      <c r="P55" s="11">
        <v>70.11</v>
      </c>
      <c r="Q55" s="13" t="s">
        <v>8315</v>
      </c>
      <c r="R55" t="s">
        <v>8355</v>
      </c>
      <c r="S55" s="16">
        <v>41885.595138888886</v>
      </c>
      <c r="T55" s="16">
        <v>41916.595138888886</v>
      </c>
    </row>
    <row r="56" spans="1:20" ht="261" x14ac:dyDescent="0.35">
      <c r="A56">
        <v>3112</v>
      </c>
      <c r="B56" s="9" t="s">
        <v>3112</v>
      </c>
      <c r="C56" s="3" t="s">
        <v>7222</v>
      </c>
      <c r="D56" s="5">
        <v>11000</v>
      </c>
      <c r="E56" s="7">
        <v>521</v>
      </c>
      <c r="F56" t="s">
        <v>8220</v>
      </c>
      <c r="G56" t="s">
        <v>8223</v>
      </c>
      <c r="H56" t="s">
        <v>8245</v>
      </c>
      <c r="I56" s="11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 s="11">
        <v>5</v>
      </c>
      <c r="P56" s="11">
        <v>57.89</v>
      </c>
      <c r="Q56" s="13" t="s">
        <v>8315</v>
      </c>
      <c r="R56" t="s">
        <v>8355</v>
      </c>
      <c r="S56" s="16">
        <v>42615.121921296297</v>
      </c>
      <c r="T56" s="16">
        <v>42675.121921296297</v>
      </c>
    </row>
    <row r="57" spans="1:20" ht="217.5" x14ac:dyDescent="0.35">
      <c r="A57">
        <v>3113</v>
      </c>
      <c r="B57" s="9" t="s">
        <v>3113</v>
      </c>
      <c r="C57" s="3" t="s">
        <v>7223</v>
      </c>
      <c r="D57" s="5">
        <v>109225</v>
      </c>
      <c r="E57" s="7">
        <v>4635</v>
      </c>
      <c r="F57" t="s">
        <v>8220</v>
      </c>
      <c r="G57" t="s">
        <v>8223</v>
      </c>
      <c r="H57" t="s">
        <v>8245</v>
      </c>
      <c r="I57" s="11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 s="11">
        <v>4</v>
      </c>
      <c r="P57" s="11">
        <v>125.27</v>
      </c>
      <c r="Q57" s="13" t="s">
        <v>8315</v>
      </c>
      <c r="R57" t="s">
        <v>8355</v>
      </c>
      <c r="S57" s="16">
        <v>42081.731273148151</v>
      </c>
      <c r="T57" s="16">
        <v>42111.731273148151</v>
      </c>
    </row>
    <row r="58" spans="1:20" ht="275.5" x14ac:dyDescent="0.35">
      <c r="A58">
        <v>3114</v>
      </c>
      <c r="B58" s="9" t="s">
        <v>3114</v>
      </c>
      <c r="C58" s="3" t="s">
        <v>7224</v>
      </c>
      <c r="D58" s="5">
        <v>75000</v>
      </c>
      <c r="E58" s="7">
        <v>0</v>
      </c>
      <c r="F58" t="s">
        <v>8220</v>
      </c>
      <c r="G58" t="s">
        <v>8223</v>
      </c>
      <c r="H58" t="s">
        <v>8245</v>
      </c>
      <c r="I58" s="11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 s="11">
        <v>0</v>
      </c>
      <c r="P58" s="11">
        <v>0</v>
      </c>
      <c r="Q58" s="13" t="s">
        <v>8315</v>
      </c>
      <c r="R58" t="s">
        <v>8355</v>
      </c>
      <c r="S58" s="16">
        <v>41843.632523148146</v>
      </c>
      <c r="T58" s="16">
        <v>41903.632523148146</v>
      </c>
    </row>
    <row r="59" spans="1:20" ht="217.5" x14ac:dyDescent="0.35">
      <c r="A59">
        <v>3116</v>
      </c>
      <c r="B59" s="9" t="s">
        <v>3116</v>
      </c>
      <c r="C59" s="3" t="s">
        <v>7226</v>
      </c>
      <c r="D59" s="5">
        <v>750</v>
      </c>
      <c r="E59" s="7">
        <v>430</v>
      </c>
      <c r="F59" t="s">
        <v>8220</v>
      </c>
      <c r="G59" t="s">
        <v>8223</v>
      </c>
      <c r="H59" t="s">
        <v>8245</v>
      </c>
      <c r="I59" s="11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 s="11">
        <v>57</v>
      </c>
      <c r="P59" s="11">
        <v>43</v>
      </c>
      <c r="Q59" s="13" t="s">
        <v>8315</v>
      </c>
      <c r="R59" t="s">
        <v>8355</v>
      </c>
      <c r="S59" s="16">
        <v>42081.515335648146</v>
      </c>
      <c r="T59" s="16">
        <v>42095.515335648146</v>
      </c>
    </row>
    <row r="60" spans="1:20" ht="261" x14ac:dyDescent="0.35">
      <c r="A60">
        <v>3119</v>
      </c>
      <c r="B60" s="9" t="s">
        <v>3119</v>
      </c>
      <c r="C60" s="3" t="s">
        <v>7229</v>
      </c>
      <c r="D60" s="5">
        <v>10000</v>
      </c>
      <c r="E60" s="7">
        <v>5</v>
      </c>
      <c r="F60" t="s">
        <v>8220</v>
      </c>
      <c r="G60" t="s">
        <v>8223</v>
      </c>
      <c r="H60" t="s">
        <v>8245</v>
      </c>
      <c r="I60" s="11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 s="11">
        <v>0</v>
      </c>
      <c r="P60" s="11">
        <v>5</v>
      </c>
      <c r="Q60" s="13" t="s">
        <v>8315</v>
      </c>
      <c r="R60" t="s">
        <v>8355</v>
      </c>
      <c r="S60" s="16">
        <v>42060.04550925926</v>
      </c>
      <c r="T60" s="16">
        <v>42090.003842592589</v>
      </c>
    </row>
  </sheetData>
  <conditionalFormatting sqref="F1:F60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57D8-554A-4E79-BF8E-0864F1806EEA}">
  <dimension ref="A1:C6"/>
  <sheetViews>
    <sheetView workbookViewId="0">
      <selection activeCell="C7" sqref="C7"/>
    </sheetView>
  </sheetViews>
  <sheetFormatPr defaultRowHeight="14.5" x14ac:dyDescent="0.35"/>
  <cols>
    <col min="1" max="1" width="14.179687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8388</v>
      </c>
      <c r="C1" s="18" t="s">
        <v>8389</v>
      </c>
    </row>
    <row r="2" spans="1:3" x14ac:dyDescent="0.35">
      <c r="A2" t="s">
        <v>8390</v>
      </c>
      <c r="B2" s="18">
        <f>AVERAGE('Successful US Spaces'!D:D)</f>
        <v>18396.529411764706</v>
      </c>
      <c r="C2" s="18">
        <f>AVERAGE('Failed US Spaces'!D:D)</f>
        <v>264984.57627118647</v>
      </c>
    </row>
    <row r="3" spans="1:3" x14ac:dyDescent="0.35">
      <c r="A3" t="s">
        <v>8391</v>
      </c>
      <c r="B3" s="18">
        <f>MEDIAN('Successful US Spaces'!D:D)</f>
        <v>8500</v>
      </c>
      <c r="C3" s="18">
        <f>MEDIAN('Failed US Spaces'!D:D)</f>
        <v>25000</v>
      </c>
    </row>
    <row r="5" spans="1:3" x14ac:dyDescent="0.35">
      <c r="A5" t="s">
        <v>8392</v>
      </c>
      <c r="B5" s="18">
        <f>AVERAGE('Successful US Spaces'!E:E)</f>
        <v>22944.292205882353</v>
      </c>
      <c r="C5" s="18">
        <f>AVERAGE('Failed US Spaces'!E:E)</f>
        <v>1626.3591525423728</v>
      </c>
    </row>
    <row r="6" spans="1:3" x14ac:dyDescent="0.35">
      <c r="A6" t="s">
        <v>8393</v>
      </c>
      <c r="B6" s="18">
        <f>MEDIAN('Successful US Spaces'!E:E)</f>
        <v>11347</v>
      </c>
      <c r="C6" s="18">
        <f>MEDIAN('Failed US Spaces'!E:E)</f>
        <v>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4C058-109C-439C-BC11-479EECD22C5A}">
  <dimension ref="A1:T49"/>
  <sheetViews>
    <sheetView zoomScale="40" zoomScaleNormal="40" workbookViewId="0">
      <selection activeCell="V3" sqref="V3"/>
    </sheetView>
  </sheetViews>
  <sheetFormatPr defaultRowHeight="14.5" x14ac:dyDescent="0.35"/>
  <cols>
    <col min="4" max="4" width="12.7265625" bestFit="1" customWidth="1"/>
    <col min="5" max="5" width="12.36328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46.5" x14ac:dyDescent="0.3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 s="11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1">
        <v>119</v>
      </c>
      <c r="P2" s="11">
        <v>151.32</v>
      </c>
      <c r="Q2" s="13" t="s">
        <v>8317</v>
      </c>
      <c r="R2" t="s">
        <v>8319</v>
      </c>
      <c r="S2" s="16">
        <v>42199.57</v>
      </c>
      <c r="T2" s="16">
        <v>42229.57</v>
      </c>
    </row>
    <row r="3" spans="1:20" ht="203" x14ac:dyDescent="0.3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 s="11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1">
        <v>106</v>
      </c>
      <c r="P3" s="11">
        <v>174.03</v>
      </c>
      <c r="Q3" s="13" t="s">
        <v>8317</v>
      </c>
      <c r="R3" t="s">
        <v>8319</v>
      </c>
      <c r="S3" s="16">
        <v>42100.642071759255</v>
      </c>
      <c r="T3" s="16">
        <v>42155.642071759255</v>
      </c>
    </row>
    <row r="4" spans="1:20" ht="246.5" x14ac:dyDescent="0.3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 s="11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1">
        <v>300</v>
      </c>
      <c r="P4" s="11">
        <v>73.489999999999995</v>
      </c>
      <c r="Q4" s="13" t="s">
        <v>8317</v>
      </c>
      <c r="R4" t="s">
        <v>8319</v>
      </c>
      <c r="S4" s="16">
        <v>41898.665960648148</v>
      </c>
      <c r="T4" s="16">
        <v>41941.041666666664</v>
      </c>
    </row>
    <row r="5" spans="1:20" ht="145" x14ac:dyDescent="0.3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 s="11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1">
        <v>279</v>
      </c>
      <c r="P5" s="11">
        <v>23.52</v>
      </c>
      <c r="Q5" s="13" t="s">
        <v>8317</v>
      </c>
      <c r="R5" t="s">
        <v>8319</v>
      </c>
      <c r="S5" s="16">
        <v>42564.026319444441</v>
      </c>
      <c r="T5" s="16">
        <v>42594.026319444441</v>
      </c>
    </row>
    <row r="6" spans="1:20" ht="261" x14ac:dyDescent="0.3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 s="11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1">
        <v>132</v>
      </c>
      <c r="P6" s="11">
        <v>39.07</v>
      </c>
      <c r="Q6" s="13" t="s">
        <v>8317</v>
      </c>
      <c r="R6" t="s">
        <v>8319</v>
      </c>
      <c r="S6" s="16">
        <v>41832.852627314816</v>
      </c>
      <c r="T6" s="16">
        <v>41862.852627314816</v>
      </c>
    </row>
    <row r="7" spans="1:20" ht="116" x14ac:dyDescent="0.3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 s="11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1">
        <v>127</v>
      </c>
      <c r="P7" s="11">
        <v>1644</v>
      </c>
      <c r="Q7" s="13" t="s">
        <v>8317</v>
      </c>
      <c r="R7" t="s">
        <v>8319</v>
      </c>
      <c r="S7" s="16">
        <v>41891.693379629629</v>
      </c>
      <c r="T7" s="16">
        <v>41926.693379629629</v>
      </c>
    </row>
    <row r="8" spans="1:20" ht="275.5" x14ac:dyDescent="0.3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 s="11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1">
        <v>140</v>
      </c>
      <c r="P8" s="11">
        <v>42.67</v>
      </c>
      <c r="Q8" s="13" t="s">
        <v>8317</v>
      </c>
      <c r="R8" t="s">
        <v>8319</v>
      </c>
      <c r="S8" s="16">
        <v>41877.912187499998</v>
      </c>
      <c r="T8" s="16">
        <v>41898.912187499998</v>
      </c>
    </row>
    <row r="9" spans="1:20" ht="246.5" x14ac:dyDescent="0.3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 s="11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1">
        <v>112</v>
      </c>
      <c r="P9" s="11">
        <v>35.130000000000003</v>
      </c>
      <c r="Q9" s="13" t="s">
        <v>8317</v>
      </c>
      <c r="R9" t="s">
        <v>8319</v>
      </c>
      <c r="S9" s="16">
        <v>41932.036851851852</v>
      </c>
      <c r="T9" s="16">
        <v>41992.078518518523</v>
      </c>
    </row>
    <row r="10" spans="1:20" ht="232" x14ac:dyDescent="0.3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 s="11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1">
        <v>101</v>
      </c>
      <c r="P10" s="11">
        <v>239.35</v>
      </c>
      <c r="Q10" s="13" t="s">
        <v>8317</v>
      </c>
      <c r="R10" t="s">
        <v>8319</v>
      </c>
      <c r="S10" s="16">
        <v>41956.017488425925</v>
      </c>
      <c r="T10" s="16">
        <v>41986.017488425925</v>
      </c>
    </row>
    <row r="11" spans="1:20" ht="290" x14ac:dyDescent="0.3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 s="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1">
        <v>100</v>
      </c>
      <c r="P11" s="11">
        <v>107.64</v>
      </c>
      <c r="Q11" s="13" t="s">
        <v>8317</v>
      </c>
      <c r="R11" t="s">
        <v>8319</v>
      </c>
      <c r="S11" s="16">
        <v>42675.690393518518</v>
      </c>
      <c r="T11" s="16">
        <v>42705.732060185182</v>
      </c>
    </row>
    <row r="12" spans="1:20" ht="261" x14ac:dyDescent="0.3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 s="11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1">
        <v>141</v>
      </c>
      <c r="P12" s="11">
        <v>95.83</v>
      </c>
      <c r="Q12" s="13" t="s">
        <v>8317</v>
      </c>
      <c r="R12" t="s">
        <v>8319</v>
      </c>
      <c r="S12" s="16">
        <v>42199.618518518517</v>
      </c>
      <c r="T12" s="16">
        <v>42236.618518518517</v>
      </c>
    </row>
    <row r="13" spans="1:20" ht="261" x14ac:dyDescent="0.3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 s="11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1">
        <v>267</v>
      </c>
      <c r="P13" s="11">
        <v>31.66</v>
      </c>
      <c r="Q13" s="13" t="s">
        <v>8317</v>
      </c>
      <c r="R13" t="s">
        <v>8319</v>
      </c>
      <c r="S13" s="16">
        <v>42163.957326388889</v>
      </c>
      <c r="T13" s="16">
        <v>42193.957326388889</v>
      </c>
    </row>
    <row r="14" spans="1:20" ht="217.5" x14ac:dyDescent="0.3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 s="11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1">
        <v>147</v>
      </c>
      <c r="P14" s="11">
        <v>42.89</v>
      </c>
      <c r="Q14" s="13" t="s">
        <v>8317</v>
      </c>
      <c r="R14" t="s">
        <v>8319</v>
      </c>
      <c r="S14" s="16">
        <v>42045.957314814819</v>
      </c>
      <c r="T14" s="16">
        <v>42075.915648148148</v>
      </c>
    </row>
    <row r="15" spans="1:20" ht="261" x14ac:dyDescent="0.3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 s="11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1">
        <v>214</v>
      </c>
      <c r="P15" s="11">
        <v>122.74</v>
      </c>
      <c r="Q15" s="13" t="s">
        <v>8317</v>
      </c>
      <c r="R15" t="s">
        <v>8319</v>
      </c>
      <c r="S15" s="16">
        <v>42417.804618055554</v>
      </c>
      <c r="T15" s="16">
        <v>42477.762951388882</v>
      </c>
    </row>
    <row r="16" spans="1:20" ht="304.5" x14ac:dyDescent="0.3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 s="11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1">
        <v>126</v>
      </c>
      <c r="P16" s="11">
        <v>190.45</v>
      </c>
      <c r="Q16" s="13" t="s">
        <v>8317</v>
      </c>
      <c r="R16" t="s">
        <v>8319</v>
      </c>
      <c r="S16" s="16">
        <v>42331.84574074074</v>
      </c>
      <c r="T16" s="16">
        <v>42361.84574074074</v>
      </c>
    </row>
    <row r="17" spans="1:20" ht="275.5" x14ac:dyDescent="0.3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 s="11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1">
        <v>104</v>
      </c>
      <c r="P17" s="11">
        <v>109.34</v>
      </c>
      <c r="Q17" s="13" t="s">
        <v>8317</v>
      </c>
      <c r="R17" t="s">
        <v>8319</v>
      </c>
      <c r="S17" s="16">
        <v>42179.160752314812</v>
      </c>
      <c r="T17" s="16">
        <v>42211.75</v>
      </c>
    </row>
    <row r="18" spans="1:20" ht="72.5" x14ac:dyDescent="0.3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 s="11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1">
        <v>101</v>
      </c>
      <c r="P18" s="11">
        <v>143.66999999999999</v>
      </c>
      <c r="Q18" s="13" t="s">
        <v>8317</v>
      </c>
      <c r="R18" t="s">
        <v>8319</v>
      </c>
      <c r="S18" s="16">
        <v>42209.593692129631</v>
      </c>
      <c r="T18" s="16">
        <v>42239.593692129631</v>
      </c>
    </row>
    <row r="19" spans="1:20" ht="203" x14ac:dyDescent="0.35">
      <c r="A19">
        <v>84</v>
      </c>
      <c r="B19" s="9" t="s">
        <v>86</v>
      </c>
      <c r="C19" s="3" t="s">
        <v>4195</v>
      </c>
      <c r="D19" s="5">
        <v>500</v>
      </c>
      <c r="E19" s="7">
        <v>500</v>
      </c>
      <c r="F19" t="s">
        <v>8218</v>
      </c>
      <c r="G19" t="s">
        <v>8223</v>
      </c>
      <c r="H19" t="s">
        <v>8245</v>
      </c>
      <c r="I19" s="11">
        <v>1305483086</v>
      </c>
      <c r="J19">
        <v>1302891086</v>
      </c>
      <c r="K19" t="b">
        <v>0</v>
      </c>
      <c r="L19">
        <v>7</v>
      </c>
      <c r="M19" t="b">
        <v>1</v>
      </c>
      <c r="N19" t="s">
        <v>8264</v>
      </c>
      <c r="O19" s="11">
        <v>100</v>
      </c>
      <c r="P19" s="11">
        <v>71.430000000000007</v>
      </c>
      <c r="Q19" s="13" t="s">
        <v>8308</v>
      </c>
      <c r="R19" t="s">
        <v>8310</v>
      </c>
      <c r="S19" s="16">
        <v>40648.757939814815</v>
      </c>
      <c r="T19" s="16">
        <v>40678.757939814815</v>
      </c>
    </row>
    <row r="20" spans="1:20" ht="261" x14ac:dyDescent="0.35">
      <c r="A20">
        <v>85</v>
      </c>
      <c r="B20" s="9" t="s">
        <v>87</v>
      </c>
      <c r="C20" s="3" t="s">
        <v>4196</v>
      </c>
      <c r="D20" s="5">
        <v>1200</v>
      </c>
      <c r="E20" s="7">
        <v>1506</v>
      </c>
      <c r="F20" t="s">
        <v>8218</v>
      </c>
      <c r="G20" t="s">
        <v>8223</v>
      </c>
      <c r="H20" t="s">
        <v>8245</v>
      </c>
      <c r="I20" s="11">
        <v>1316746837</v>
      </c>
      <c r="J20">
        <v>1314154837</v>
      </c>
      <c r="K20" t="b">
        <v>0</v>
      </c>
      <c r="L20">
        <v>21</v>
      </c>
      <c r="M20" t="b">
        <v>1</v>
      </c>
      <c r="N20" t="s">
        <v>8264</v>
      </c>
      <c r="O20" s="11">
        <v>126</v>
      </c>
      <c r="P20" s="11">
        <v>71.709999999999994</v>
      </c>
      <c r="Q20" s="13" t="s">
        <v>8308</v>
      </c>
      <c r="R20" t="s">
        <v>8310</v>
      </c>
      <c r="S20" s="16">
        <v>40779.125428240739</v>
      </c>
      <c r="T20" s="16">
        <v>40809.125428240739</v>
      </c>
    </row>
    <row r="21" spans="1:20" ht="203" x14ac:dyDescent="0.35">
      <c r="A21">
        <v>87</v>
      </c>
      <c r="B21" s="9" t="s">
        <v>89</v>
      </c>
      <c r="C21" s="3" t="s">
        <v>4198</v>
      </c>
      <c r="D21" s="5">
        <v>2500</v>
      </c>
      <c r="E21" s="7">
        <v>2615</v>
      </c>
      <c r="F21" t="s">
        <v>8218</v>
      </c>
      <c r="G21" t="s">
        <v>8223</v>
      </c>
      <c r="H21" t="s">
        <v>8245</v>
      </c>
      <c r="I21" s="11">
        <v>1275529260</v>
      </c>
      <c r="J21">
        <v>1274705803</v>
      </c>
      <c r="K21" t="b">
        <v>0</v>
      </c>
      <c r="L21">
        <v>25</v>
      </c>
      <c r="M21" t="b">
        <v>1</v>
      </c>
      <c r="N21" t="s">
        <v>8264</v>
      </c>
      <c r="O21" s="11">
        <v>105</v>
      </c>
      <c r="P21" s="11">
        <v>104.6</v>
      </c>
      <c r="Q21" s="13" t="s">
        <v>8308</v>
      </c>
      <c r="R21" t="s">
        <v>8310</v>
      </c>
      <c r="S21" s="16">
        <v>40322.53938657407</v>
      </c>
      <c r="T21" s="16">
        <v>40332.070138888892</v>
      </c>
    </row>
    <row r="22" spans="1:20" ht="261" x14ac:dyDescent="0.35">
      <c r="A22">
        <v>88</v>
      </c>
      <c r="B22" s="9" t="s">
        <v>90</v>
      </c>
      <c r="C22" s="3" t="s">
        <v>4199</v>
      </c>
      <c r="D22" s="5">
        <v>3500</v>
      </c>
      <c r="E22" s="7">
        <v>3600</v>
      </c>
      <c r="F22" t="s">
        <v>8218</v>
      </c>
      <c r="G22" t="s">
        <v>8223</v>
      </c>
      <c r="H22" t="s">
        <v>8245</v>
      </c>
      <c r="I22" s="11">
        <v>1403452131</v>
      </c>
      <c r="J22">
        <v>1401205731</v>
      </c>
      <c r="K22" t="b">
        <v>0</v>
      </c>
      <c r="L22">
        <v>60</v>
      </c>
      <c r="M22" t="b">
        <v>1</v>
      </c>
      <c r="N22" t="s">
        <v>8264</v>
      </c>
      <c r="O22" s="11">
        <v>103</v>
      </c>
      <c r="P22" s="11">
        <v>60</v>
      </c>
      <c r="Q22" s="13" t="s">
        <v>8308</v>
      </c>
      <c r="R22" t="s">
        <v>8310</v>
      </c>
      <c r="S22" s="16">
        <v>41786.65892361111</v>
      </c>
      <c r="T22" s="16">
        <v>41812.65892361111</v>
      </c>
    </row>
    <row r="23" spans="1:20" ht="232" x14ac:dyDescent="0.35">
      <c r="A23">
        <v>89</v>
      </c>
      <c r="B23" s="9" t="s">
        <v>91</v>
      </c>
      <c r="C23" s="3" t="s">
        <v>4200</v>
      </c>
      <c r="D23" s="5">
        <v>6000</v>
      </c>
      <c r="E23" s="7">
        <v>6904</v>
      </c>
      <c r="F23" t="s">
        <v>8218</v>
      </c>
      <c r="G23" t="s">
        <v>8223</v>
      </c>
      <c r="H23" t="s">
        <v>8245</v>
      </c>
      <c r="I23" s="11">
        <v>1370196192</v>
      </c>
      <c r="J23">
        <v>1368036192</v>
      </c>
      <c r="K23" t="b">
        <v>0</v>
      </c>
      <c r="L23">
        <v>56</v>
      </c>
      <c r="M23" t="b">
        <v>1</v>
      </c>
      <c r="N23" t="s">
        <v>8264</v>
      </c>
      <c r="O23" s="11">
        <v>115</v>
      </c>
      <c r="P23" s="11">
        <v>123.29</v>
      </c>
      <c r="Q23" s="13" t="s">
        <v>8308</v>
      </c>
      <c r="R23" t="s">
        <v>8310</v>
      </c>
      <c r="S23" s="16">
        <v>41402.752222222225</v>
      </c>
      <c r="T23" s="16">
        <v>41427.752222222225</v>
      </c>
    </row>
    <row r="24" spans="1:20" ht="145" x14ac:dyDescent="0.35">
      <c r="A24">
        <v>90</v>
      </c>
      <c r="B24" s="9" t="s">
        <v>92</v>
      </c>
      <c r="C24" s="3" t="s">
        <v>4201</v>
      </c>
      <c r="D24" s="5">
        <v>500</v>
      </c>
      <c r="E24" s="7">
        <v>502</v>
      </c>
      <c r="F24" t="s">
        <v>8218</v>
      </c>
      <c r="G24" t="s">
        <v>8223</v>
      </c>
      <c r="H24" t="s">
        <v>8245</v>
      </c>
      <c r="I24" s="11">
        <v>1310454499</v>
      </c>
      <c r="J24">
        <v>1307862499</v>
      </c>
      <c r="K24" t="b">
        <v>0</v>
      </c>
      <c r="L24">
        <v>16</v>
      </c>
      <c r="M24" t="b">
        <v>1</v>
      </c>
      <c r="N24" t="s">
        <v>8264</v>
      </c>
      <c r="O24" s="11">
        <v>100</v>
      </c>
      <c r="P24" s="11">
        <v>31.38</v>
      </c>
      <c r="Q24" s="13" t="s">
        <v>8308</v>
      </c>
      <c r="R24" t="s">
        <v>8310</v>
      </c>
      <c r="S24" s="16">
        <v>40706.297442129631</v>
      </c>
      <c r="T24" s="16">
        <v>40736.297442129631</v>
      </c>
    </row>
    <row r="25" spans="1:20" ht="261" x14ac:dyDescent="0.35">
      <c r="A25">
        <v>91</v>
      </c>
      <c r="B25" s="9" t="s">
        <v>93</v>
      </c>
      <c r="C25" s="3" t="s">
        <v>4202</v>
      </c>
      <c r="D25" s="5">
        <v>3000</v>
      </c>
      <c r="E25" s="7">
        <v>3600</v>
      </c>
      <c r="F25" t="s">
        <v>8218</v>
      </c>
      <c r="G25" t="s">
        <v>8223</v>
      </c>
      <c r="H25" t="s">
        <v>8245</v>
      </c>
      <c r="I25" s="11">
        <v>1305625164</v>
      </c>
      <c r="J25">
        <v>1300354764</v>
      </c>
      <c r="K25" t="b">
        <v>0</v>
      </c>
      <c r="L25">
        <v>46</v>
      </c>
      <c r="M25" t="b">
        <v>1</v>
      </c>
      <c r="N25" t="s">
        <v>8264</v>
      </c>
      <c r="O25" s="11">
        <v>120</v>
      </c>
      <c r="P25" s="11">
        <v>78.260000000000005</v>
      </c>
      <c r="Q25" s="13" t="s">
        <v>8308</v>
      </c>
      <c r="R25" t="s">
        <v>8310</v>
      </c>
      <c r="S25" s="16">
        <v>40619.402361111112</v>
      </c>
      <c r="T25" s="16">
        <v>40680.402361111112</v>
      </c>
    </row>
    <row r="26" spans="1:20" ht="275.5" x14ac:dyDescent="0.35">
      <c r="A26">
        <v>93</v>
      </c>
      <c r="B26" s="9" t="s">
        <v>95</v>
      </c>
      <c r="C26" s="3" t="s">
        <v>4204</v>
      </c>
      <c r="D26" s="5">
        <v>1000</v>
      </c>
      <c r="E26" s="7">
        <v>1106</v>
      </c>
      <c r="F26" t="s">
        <v>8218</v>
      </c>
      <c r="G26" t="s">
        <v>8223</v>
      </c>
      <c r="H26" t="s">
        <v>8245</v>
      </c>
      <c r="I26" s="11">
        <v>1341349200</v>
      </c>
      <c r="J26">
        <v>1338928537</v>
      </c>
      <c r="K26" t="b">
        <v>0</v>
      </c>
      <c r="L26">
        <v>15</v>
      </c>
      <c r="M26" t="b">
        <v>1</v>
      </c>
      <c r="N26" t="s">
        <v>8264</v>
      </c>
      <c r="O26" s="11">
        <v>111</v>
      </c>
      <c r="P26" s="11">
        <v>73.73</v>
      </c>
      <c r="Q26" s="13" t="s">
        <v>8308</v>
      </c>
      <c r="R26" t="s">
        <v>8310</v>
      </c>
      <c r="S26" s="16">
        <v>41065.858067129629</v>
      </c>
      <c r="T26" s="16">
        <v>41093.875</v>
      </c>
    </row>
    <row r="27" spans="1:20" ht="261" x14ac:dyDescent="0.35">
      <c r="A27">
        <v>95</v>
      </c>
      <c r="B27" s="9" t="s">
        <v>97</v>
      </c>
      <c r="C27" s="3" t="s">
        <v>4206</v>
      </c>
      <c r="D27" s="5">
        <v>350</v>
      </c>
      <c r="E27" s="7">
        <v>460</v>
      </c>
      <c r="F27" t="s">
        <v>8218</v>
      </c>
      <c r="G27" t="s">
        <v>8223</v>
      </c>
      <c r="H27" t="s">
        <v>8245</v>
      </c>
      <c r="I27" s="11">
        <v>1330214841</v>
      </c>
      <c r="J27">
        <v>1327622841</v>
      </c>
      <c r="K27" t="b">
        <v>0</v>
      </c>
      <c r="L27">
        <v>21</v>
      </c>
      <c r="M27" t="b">
        <v>1</v>
      </c>
      <c r="N27" t="s">
        <v>8264</v>
      </c>
      <c r="O27" s="11">
        <v>131</v>
      </c>
      <c r="P27" s="11">
        <v>21.9</v>
      </c>
      <c r="Q27" s="13" t="s">
        <v>8308</v>
      </c>
      <c r="R27" t="s">
        <v>8310</v>
      </c>
      <c r="S27" s="16">
        <v>40935.005104166667</v>
      </c>
      <c r="T27" s="16">
        <v>40965.005104166667</v>
      </c>
    </row>
    <row r="28" spans="1:20" ht="275.5" x14ac:dyDescent="0.35">
      <c r="A28">
        <v>96</v>
      </c>
      <c r="B28" s="9" t="s">
        <v>98</v>
      </c>
      <c r="C28" s="3" t="s">
        <v>4207</v>
      </c>
      <c r="D28" s="5">
        <v>1500</v>
      </c>
      <c r="E28" s="7">
        <v>1720</v>
      </c>
      <c r="F28" t="s">
        <v>8218</v>
      </c>
      <c r="G28" t="s">
        <v>8223</v>
      </c>
      <c r="H28" t="s">
        <v>8245</v>
      </c>
      <c r="I28" s="11">
        <v>1280631600</v>
      </c>
      <c r="J28">
        <v>1274889241</v>
      </c>
      <c r="K28" t="b">
        <v>0</v>
      </c>
      <c r="L28">
        <v>34</v>
      </c>
      <c r="M28" t="b">
        <v>1</v>
      </c>
      <c r="N28" t="s">
        <v>8264</v>
      </c>
      <c r="O28" s="11">
        <v>115</v>
      </c>
      <c r="P28" s="11">
        <v>50.59</v>
      </c>
      <c r="Q28" s="13" t="s">
        <v>8308</v>
      </c>
      <c r="R28" t="s">
        <v>8310</v>
      </c>
      <c r="S28" s="16">
        <v>40324.662511574075</v>
      </c>
      <c r="T28" s="16">
        <v>40391.125</v>
      </c>
    </row>
    <row r="29" spans="1:20" ht="261" x14ac:dyDescent="0.35">
      <c r="A29">
        <v>97</v>
      </c>
      <c r="B29" s="9" t="s">
        <v>99</v>
      </c>
      <c r="C29" s="3" t="s">
        <v>4208</v>
      </c>
      <c r="D29" s="5">
        <v>400</v>
      </c>
      <c r="E29" s="7">
        <v>425</v>
      </c>
      <c r="F29" t="s">
        <v>8218</v>
      </c>
      <c r="G29" t="s">
        <v>8223</v>
      </c>
      <c r="H29" t="s">
        <v>8245</v>
      </c>
      <c r="I29" s="11">
        <v>1310440482</v>
      </c>
      <c r="J29">
        <v>1307848482</v>
      </c>
      <c r="K29" t="b">
        <v>0</v>
      </c>
      <c r="L29">
        <v>8</v>
      </c>
      <c r="M29" t="b">
        <v>1</v>
      </c>
      <c r="N29" t="s">
        <v>8264</v>
      </c>
      <c r="O29" s="11">
        <v>106</v>
      </c>
      <c r="P29" s="11">
        <v>53.13</v>
      </c>
      <c r="Q29" s="13" t="s">
        <v>8308</v>
      </c>
      <c r="R29" t="s">
        <v>8310</v>
      </c>
      <c r="S29" s="16">
        <v>40706.135208333333</v>
      </c>
      <c r="T29" s="16">
        <v>40736.135208333333</v>
      </c>
    </row>
    <row r="30" spans="1:20" ht="261" x14ac:dyDescent="0.35">
      <c r="A30">
        <v>98</v>
      </c>
      <c r="B30" s="9" t="s">
        <v>100</v>
      </c>
      <c r="C30" s="3" t="s">
        <v>4209</v>
      </c>
      <c r="D30" s="5">
        <v>3200</v>
      </c>
      <c r="E30" s="7">
        <v>3400</v>
      </c>
      <c r="F30" t="s">
        <v>8218</v>
      </c>
      <c r="G30" t="s">
        <v>8223</v>
      </c>
      <c r="H30" t="s">
        <v>8245</v>
      </c>
      <c r="I30" s="11">
        <v>1354923000</v>
      </c>
      <c r="J30">
        <v>1351796674</v>
      </c>
      <c r="K30" t="b">
        <v>0</v>
      </c>
      <c r="L30">
        <v>60</v>
      </c>
      <c r="M30" t="b">
        <v>1</v>
      </c>
      <c r="N30" t="s">
        <v>8264</v>
      </c>
      <c r="O30" s="11">
        <v>106</v>
      </c>
      <c r="P30" s="11">
        <v>56.67</v>
      </c>
      <c r="Q30" s="13" t="s">
        <v>8308</v>
      </c>
      <c r="R30" t="s">
        <v>8310</v>
      </c>
      <c r="S30" s="16">
        <v>41214.79483796296</v>
      </c>
      <c r="T30" s="16">
        <v>41250.979166666664</v>
      </c>
    </row>
    <row r="31" spans="1:20" ht="188.5" x14ac:dyDescent="0.35">
      <c r="A31">
        <v>99</v>
      </c>
      <c r="B31" s="9" t="s">
        <v>101</v>
      </c>
      <c r="C31" s="3" t="s">
        <v>4210</v>
      </c>
      <c r="D31" s="5">
        <v>1500</v>
      </c>
      <c r="E31" s="7">
        <v>1590.29</v>
      </c>
      <c r="F31" t="s">
        <v>8218</v>
      </c>
      <c r="G31" t="s">
        <v>8223</v>
      </c>
      <c r="H31" t="s">
        <v>8245</v>
      </c>
      <c r="I31" s="11">
        <v>1390426799</v>
      </c>
      <c r="J31">
        <v>1387834799</v>
      </c>
      <c r="K31" t="b">
        <v>0</v>
      </c>
      <c r="L31">
        <v>39</v>
      </c>
      <c r="M31" t="b">
        <v>1</v>
      </c>
      <c r="N31" t="s">
        <v>8264</v>
      </c>
      <c r="O31" s="11">
        <v>106</v>
      </c>
      <c r="P31" s="11">
        <v>40.78</v>
      </c>
      <c r="Q31" s="13" t="s">
        <v>8308</v>
      </c>
      <c r="R31" t="s">
        <v>8310</v>
      </c>
      <c r="S31" s="16">
        <v>41631.902766203704</v>
      </c>
      <c r="T31" s="16">
        <v>41661.902766203704</v>
      </c>
    </row>
    <row r="32" spans="1:20" ht="290" x14ac:dyDescent="0.35">
      <c r="A32">
        <v>100</v>
      </c>
      <c r="B32" s="9" t="s">
        <v>102</v>
      </c>
      <c r="C32" s="3" t="s">
        <v>4211</v>
      </c>
      <c r="D32" s="5">
        <v>5000</v>
      </c>
      <c r="E32" s="7">
        <v>5000</v>
      </c>
      <c r="F32" t="s">
        <v>8218</v>
      </c>
      <c r="G32" t="s">
        <v>8223</v>
      </c>
      <c r="H32" t="s">
        <v>8245</v>
      </c>
      <c r="I32" s="11">
        <v>1352055886</v>
      </c>
      <c r="J32">
        <v>1350324286</v>
      </c>
      <c r="K32" t="b">
        <v>0</v>
      </c>
      <c r="L32">
        <v>26</v>
      </c>
      <c r="M32" t="b">
        <v>1</v>
      </c>
      <c r="N32" t="s">
        <v>8264</v>
      </c>
      <c r="O32" s="11">
        <v>100</v>
      </c>
      <c r="P32" s="11">
        <v>192.31</v>
      </c>
      <c r="Q32" s="13" t="s">
        <v>8308</v>
      </c>
      <c r="R32" t="s">
        <v>8310</v>
      </c>
      <c r="S32" s="16">
        <v>41197.753310185188</v>
      </c>
      <c r="T32" s="16">
        <v>41217.794976851852</v>
      </c>
    </row>
    <row r="33" spans="1:20" ht="290" x14ac:dyDescent="0.35">
      <c r="A33">
        <v>101</v>
      </c>
      <c r="B33" s="9" t="s">
        <v>103</v>
      </c>
      <c r="C33" s="3" t="s">
        <v>4212</v>
      </c>
      <c r="D33" s="5">
        <v>3500</v>
      </c>
      <c r="E33" s="7">
        <v>3500</v>
      </c>
      <c r="F33" t="s">
        <v>8218</v>
      </c>
      <c r="G33" t="s">
        <v>8223</v>
      </c>
      <c r="H33" t="s">
        <v>8245</v>
      </c>
      <c r="I33" s="11">
        <v>1359052710</v>
      </c>
      <c r="J33">
        <v>1356979110</v>
      </c>
      <c r="K33" t="b">
        <v>0</v>
      </c>
      <c r="L33">
        <v>35</v>
      </c>
      <c r="M33" t="b">
        <v>1</v>
      </c>
      <c r="N33" t="s">
        <v>8264</v>
      </c>
      <c r="O33" s="11">
        <v>100</v>
      </c>
      <c r="P33" s="11">
        <v>100</v>
      </c>
      <c r="Q33" s="13" t="s">
        <v>8308</v>
      </c>
      <c r="R33" t="s">
        <v>8310</v>
      </c>
      <c r="S33" s="16">
        <v>41274.776736111111</v>
      </c>
      <c r="T33" s="16">
        <v>41298.776736111111</v>
      </c>
    </row>
    <row r="34" spans="1:20" ht="232" x14ac:dyDescent="0.35">
      <c r="A34">
        <v>102</v>
      </c>
      <c r="B34" s="9" t="s">
        <v>104</v>
      </c>
      <c r="C34" s="3" t="s">
        <v>4213</v>
      </c>
      <c r="D34" s="5">
        <v>6000</v>
      </c>
      <c r="E34" s="7">
        <v>7665</v>
      </c>
      <c r="F34" t="s">
        <v>8218</v>
      </c>
      <c r="G34" t="s">
        <v>8223</v>
      </c>
      <c r="H34" t="s">
        <v>8245</v>
      </c>
      <c r="I34" s="11">
        <v>1293073733</v>
      </c>
      <c r="J34">
        <v>1290481733</v>
      </c>
      <c r="K34" t="b">
        <v>0</v>
      </c>
      <c r="L34">
        <v>65</v>
      </c>
      <c r="M34" t="b">
        <v>1</v>
      </c>
      <c r="N34" t="s">
        <v>8264</v>
      </c>
      <c r="O34" s="11">
        <v>128</v>
      </c>
      <c r="P34" s="11">
        <v>117.92</v>
      </c>
      <c r="Q34" s="13" t="s">
        <v>8308</v>
      </c>
      <c r="R34" t="s">
        <v>8310</v>
      </c>
      <c r="S34" s="16">
        <v>40505.131168981483</v>
      </c>
      <c r="T34" s="16">
        <v>40535.131168981483</v>
      </c>
    </row>
    <row r="35" spans="1:20" ht="174" x14ac:dyDescent="0.35">
      <c r="A35">
        <v>104</v>
      </c>
      <c r="B35" s="9" t="s">
        <v>106</v>
      </c>
      <c r="C35" s="3" t="s">
        <v>4215</v>
      </c>
      <c r="D35" s="5">
        <v>500</v>
      </c>
      <c r="E35" s="7">
        <v>600</v>
      </c>
      <c r="F35" t="s">
        <v>8218</v>
      </c>
      <c r="G35" t="s">
        <v>8223</v>
      </c>
      <c r="H35" t="s">
        <v>8245</v>
      </c>
      <c r="I35" s="11">
        <v>1301792400</v>
      </c>
      <c r="J35">
        <v>1299775266</v>
      </c>
      <c r="K35" t="b">
        <v>0</v>
      </c>
      <c r="L35">
        <v>10</v>
      </c>
      <c r="M35" t="b">
        <v>1</v>
      </c>
      <c r="N35" t="s">
        <v>8264</v>
      </c>
      <c r="O35" s="11">
        <v>120</v>
      </c>
      <c r="P35" s="11">
        <v>60</v>
      </c>
      <c r="Q35" s="13" t="s">
        <v>8308</v>
      </c>
      <c r="R35" t="s">
        <v>8310</v>
      </c>
      <c r="S35" s="16">
        <v>40612.695208333331</v>
      </c>
      <c r="T35" s="16">
        <v>40636.041666666664</v>
      </c>
    </row>
    <row r="36" spans="1:20" ht="232" x14ac:dyDescent="0.35">
      <c r="A36">
        <v>105</v>
      </c>
      <c r="B36" s="9" t="s">
        <v>107</v>
      </c>
      <c r="C36" s="3" t="s">
        <v>4216</v>
      </c>
      <c r="D36" s="5">
        <v>2200</v>
      </c>
      <c r="E36" s="7">
        <v>2363</v>
      </c>
      <c r="F36" t="s">
        <v>8218</v>
      </c>
      <c r="G36" t="s">
        <v>8223</v>
      </c>
      <c r="H36" t="s">
        <v>8245</v>
      </c>
      <c r="I36" s="11">
        <v>1463184000</v>
      </c>
      <c r="J36">
        <v>1461605020</v>
      </c>
      <c r="K36" t="b">
        <v>0</v>
      </c>
      <c r="L36">
        <v>60</v>
      </c>
      <c r="M36" t="b">
        <v>1</v>
      </c>
      <c r="N36" t="s">
        <v>8264</v>
      </c>
      <c r="O36" s="11">
        <v>107</v>
      </c>
      <c r="P36" s="11">
        <v>39.380000000000003</v>
      </c>
      <c r="Q36" s="13" t="s">
        <v>8308</v>
      </c>
      <c r="R36" t="s">
        <v>8310</v>
      </c>
      <c r="S36" s="16">
        <v>42485.724768518514</v>
      </c>
      <c r="T36" s="16">
        <v>42504</v>
      </c>
    </row>
    <row r="37" spans="1:20" ht="72.5" x14ac:dyDescent="0.35">
      <c r="A37">
        <v>106</v>
      </c>
      <c r="B37" s="9" t="s">
        <v>108</v>
      </c>
      <c r="C37" s="3" t="s">
        <v>4217</v>
      </c>
      <c r="D37" s="5">
        <v>5000</v>
      </c>
      <c r="E37" s="7">
        <v>5025</v>
      </c>
      <c r="F37" t="s">
        <v>8218</v>
      </c>
      <c r="G37" t="s">
        <v>8223</v>
      </c>
      <c r="H37" t="s">
        <v>8245</v>
      </c>
      <c r="I37" s="11">
        <v>1333391901</v>
      </c>
      <c r="J37">
        <v>1332182301</v>
      </c>
      <c r="K37" t="b">
        <v>0</v>
      </c>
      <c r="L37">
        <v>27</v>
      </c>
      <c r="M37" t="b">
        <v>1</v>
      </c>
      <c r="N37" t="s">
        <v>8264</v>
      </c>
      <c r="O37" s="11">
        <v>101</v>
      </c>
      <c r="P37" s="11">
        <v>186.11</v>
      </c>
      <c r="Q37" s="13" t="s">
        <v>8308</v>
      </c>
      <c r="R37" t="s">
        <v>8310</v>
      </c>
      <c r="S37" s="16">
        <v>40987.776631944449</v>
      </c>
      <c r="T37" s="16">
        <v>41001.776631944449</v>
      </c>
    </row>
    <row r="38" spans="1:20" ht="261" x14ac:dyDescent="0.35">
      <c r="A38">
        <v>107</v>
      </c>
      <c r="B38" s="9" t="s">
        <v>109</v>
      </c>
      <c r="C38" s="3" t="s">
        <v>4218</v>
      </c>
      <c r="D38" s="5">
        <v>7500</v>
      </c>
      <c r="E38" s="7">
        <v>7685</v>
      </c>
      <c r="F38" t="s">
        <v>8218</v>
      </c>
      <c r="G38" t="s">
        <v>8223</v>
      </c>
      <c r="H38" t="s">
        <v>8245</v>
      </c>
      <c r="I38" s="11">
        <v>1303688087</v>
      </c>
      <c r="J38">
        <v>1301787287</v>
      </c>
      <c r="K38" t="b">
        <v>0</v>
      </c>
      <c r="L38">
        <v>69</v>
      </c>
      <c r="M38" t="b">
        <v>1</v>
      </c>
      <c r="N38" t="s">
        <v>8264</v>
      </c>
      <c r="O38" s="11">
        <v>102</v>
      </c>
      <c r="P38" s="11">
        <v>111.38</v>
      </c>
      <c r="Q38" s="13" t="s">
        <v>8308</v>
      </c>
      <c r="R38" t="s">
        <v>8310</v>
      </c>
      <c r="S38" s="16">
        <v>40635.982488425929</v>
      </c>
      <c r="T38" s="16">
        <v>40657.982488425929</v>
      </c>
    </row>
    <row r="39" spans="1:20" ht="203" x14ac:dyDescent="0.35">
      <c r="A39">
        <v>108</v>
      </c>
      <c r="B39" s="9" t="s">
        <v>110</v>
      </c>
      <c r="C39" s="3" t="s">
        <v>4219</v>
      </c>
      <c r="D39" s="5">
        <v>1500</v>
      </c>
      <c r="E39" s="7">
        <v>3700</v>
      </c>
      <c r="F39" t="s">
        <v>8218</v>
      </c>
      <c r="G39" t="s">
        <v>8223</v>
      </c>
      <c r="H39" t="s">
        <v>8245</v>
      </c>
      <c r="I39" s="11">
        <v>1370011370</v>
      </c>
      <c r="J39">
        <v>1364827370</v>
      </c>
      <c r="K39" t="b">
        <v>0</v>
      </c>
      <c r="L39">
        <v>47</v>
      </c>
      <c r="M39" t="b">
        <v>1</v>
      </c>
      <c r="N39" t="s">
        <v>8264</v>
      </c>
      <c r="O39" s="11">
        <v>247</v>
      </c>
      <c r="P39" s="11">
        <v>78.72</v>
      </c>
      <c r="Q39" s="13" t="s">
        <v>8308</v>
      </c>
      <c r="R39" t="s">
        <v>8310</v>
      </c>
      <c r="S39" s="16">
        <v>41365.613078703704</v>
      </c>
      <c r="T39" s="16">
        <v>41425.613078703704</v>
      </c>
    </row>
    <row r="40" spans="1:20" ht="246.5" x14ac:dyDescent="0.35">
      <c r="A40">
        <v>109</v>
      </c>
      <c r="B40" s="9" t="s">
        <v>111</v>
      </c>
      <c r="C40" s="3" t="s">
        <v>4220</v>
      </c>
      <c r="D40" s="5">
        <v>1000</v>
      </c>
      <c r="E40" s="7">
        <v>2195</v>
      </c>
      <c r="F40" t="s">
        <v>8218</v>
      </c>
      <c r="G40" t="s">
        <v>8223</v>
      </c>
      <c r="H40" t="s">
        <v>8245</v>
      </c>
      <c r="I40" s="11">
        <v>1298680630</v>
      </c>
      <c r="J40">
        <v>1296088630</v>
      </c>
      <c r="K40" t="b">
        <v>0</v>
      </c>
      <c r="L40">
        <v>47</v>
      </c>
      <c r="M40" t="b">
        <v>1</v>
      </c>
      <c r="N40" t="s">
        <v>8264</v>
      </c>
      <c r="O40" s="11">
        <v>220</v>
      </c>
      <c r="P40" s="11">
        <v>46.7</v>
      </c>
      <c r="Q40" s="13" t="s">
        <v>8308</v>
      </c>
      <c r="R40" t="s">
        <v>8310</v>
      </c>
      <c r="S40" s="16">
        <v>40570.025810185187</v>
      </c>
      <c r="T40" s="16">
        <v>40600.025810185187</v>
      </c>
    </row>
    <row r="41" spans="1:20" ht="232" x14ac:dyDescent="0.35">
      <c r="A41">
        <v>110</v>
      </c>
      <c r="B41" s="9" t="s">
        <v>112</v>
      </c>
      <c r="C41" s="3" t="s">
        <v>4221</v>
      </c>
      <c r="D41" s="5">
        <v>1300</v>
      </c>
      <c r="E41" s="7">
        <v>1700</v>
      </c>
      <c r="F41" t="s">
        <v>8218</v>
      </c>
      <c r="G41" t="s">
        <v>8223</v>
      </c>
      <c r="H41" t="s">
        <v>8245</v>
      </c>
      <c r="I41" s="11">
        <v>1384408740</v>
      </c>
      <c r="J41">
        <v>1381445253</v>
      </c>
      <c r="K41" t="b">
        <v>0</v>
      </c>
      <c r="L41">
        <v>26</v>
      </c>
      <c r="M41" t="b">
        <v>1</v>
      </c>
      <c r="N41" t="s">
        <v>8264</v>
      </c>
      <c r="O41" s="11">
        <v>131</v>
      </c>
      <c r="P41" s="11">
        <v>65.38</v>
      </c>
      <c r="Q41" s="13" t="s">
        <v>8308</v>
      </c>
      <c r="R41" t="s">
        <v>8310</v>
      </c>
      <c r="S41" s="16">
        <v>41557.949687500004</v>
      </c>
      <c r="T41" s="16">
        <v>41592.249305555553</v>
      </c>
    </row>
    <row r="42" spans="1:20" ht="261" x14ac:dyDescent="0.35">
      <c r="A42">
        <v>112</v>
      </c>
      <c r="B42" s="9" t="s">
        <v>114</v>
      </c>
      <c r="C42" s="3" t="s">
        <v>4223</v>
      </c>
      <c r="D42" s="5">
        <v>5000</v>
      </c>
      <c r="E42" s="7">
        <v>5200</v>
      </c>
      <c r="F42" t="s">
        <v>8218</v>
      </c>
      <c r="G42" t="s">
        <v>8223</v>
      </c>
      <c r="H42" t="s">
        <v>8245</v>
      </c>
      <c r="I42" s="11">
        <v>1397354400</v>
      </c>
      <c r="J42">
        <v>1395277318</v>
      </c>
      <c r="K42" t="b">
        <v>0</v>
      </c>
      <c r="L42">
        <v>81</v>
      </c>
      <c r="M42" t="b">
        <v>1</v>
      </c>
      <c r="N42" t="s">
        <v>8264</v>
      </c>
      <c r="O42" s="11">
        <v>104</v>
      </c>
      <c r="P42" s="11">
        <v>64.2</v>
      </c>
      <c r="Q42" s="13" t="s">
        <v>8308</v>
      </c>
      <c r="R42" t="s">
        <v>8310</v>
      </c>
      <c r="S42" s="16">
        <v>41718.043032407404</v>
      </c>
      <c r="T42" s="16">
        <v>41742.083333333336</v>
      </c>
    </row>
    <row r="43" spans="1:20" ht="130.5" x14ac:dyDescent="0.35">
      <c r="A43">
        <v>113</v>
      </c>
      <c r="B43" s="9" t="s">
        <v>115</v>
      </c>
      <c r="C43" s="3" t="s">
        <v>4224</v>
      </c>
      <c r="D43" s="5">
        <v>5000</v>
      </c>
      <c r="E43" s="7">
        <v>7050</v>
      </c>
      <c r="F43" t="s">
        <v>8218</v>
      </c>
      <c r="G43" t="s">
        <v>8223</v>
      </c>
      <c r="H43" t="s">
        <v>8245</v>
      </c>
      <c r="I43" s="11">
        <v>1312642800</v>
      </c>
      <c r="J43">
        <v>1311963128</v>
      </c>
      <c r="K43" t="b">
        <v>0</v>
      </c>
      <c r="L43">
        <v>78</v>
      </c>
      <c r="M43" t="b">
        <v>1</v>
      </c>
      <c r="N43" t="s">
        <v>8264</v>
      </c>
      <c r="O43" s="11">
        <v>141</v>
      </c>
      <c r="P43" s="11">
        <v>90.38</v>
      </c>
      <c r="Q43" s="13" t="s">
        <v>8308</v>
      </c>
      <c r="R43" t="s">
        <v>8310</v>
      </c>
      <c r="S43" s="16">
        <v>40753.758425925924</v>
      </c>
      <c r="T43" s="16">
        <v>40761.625</v>
      </c>
    </row>
    <row r="44" spans="1:20" ht="275.5" x14ac:dyDescent="0.35">
      <c r="A44">
        <v>114</v>
      </c>
      <c r="B44" s="9" t="s">
        <v>116</v>
      </c>
      <c r="C44" s="3" t="s">
        <v>4225</v>
      </c>
      <c r="D44" s="5">
        <v>3000</v>
      </c>
      <c r="E44" s="7">
        <v>3100</v>
      </c>
      <c r="F44" t="s">
        <v>8218</v>
      </c>
      <c r="G44" t="s">
        <v>8223</v>
      </c>
      <c r="H44" t="s">
        <v>8245</v>
      </c>
      <c r="I44" s="11">
        <v>1326436488</v>
      </c>
      <c r="J44">
        <v>1321252488</v>
      </c>
      <c r="K44" t="b">
        <v>0</v>
      </c>
      <c r="L44">
        <v>35</v>
      </c>
      <c r="M44" t="b">
        <v>1</v>
      </c>
      <c r="N44" t="s">
        <v>8264</v>
      </c>
      <c r="O44" s="11">
        <v>103</v>
      </c>
      <c r="P44" s="11">
        <v>88.57</v>
      </c>
      <c r="Q44" s="13" t="s">
        <v>8308</v>
      </c>
      <c r="R44" t="s">
        <v>8310</v>
      </c>
      <c r="S44" s="16">
        <v>40861.27416666667</v>
      </c>
      <c r="T44" s="16">
        <v>40921.27416666667</v>
      </c>
    </row>
    <row r="45" spans="1:20" ht="87" x14ac:dyDescent="0.35">
      <c r="A45">
        <v>115</v>
      </c>
      <c r="B45" s="9" t="s">
        <v>117</v>
      </c>
      <c r="C45" s="3" t="s">
        <v>4226</v>
      </c>
      <c r="D45" s="5">
        <v>450</v>
      </c>
      <c r="E45" s="7">
        <v>632</v>
      </c>
      <c r="F45" t="s">
        <v>8218</v>
      </c>
      <c r="G45" t="s">
        <v>8223</v>
      </c>
      <c r="H45" t="s">
        <v>8245</v>
      </c>
      <c r="I45" s="11">
        <v>1328377444</v>
      </c>
      <c r="J45">
        <v>1326217444</v>
      </c>
      <c r="K45" t="b">
        <v>0</v>
      </c>
      <c r="L45">
        <v>22</v>
      </c>
      <c r="M45" t="b">
        <v>1</v>
      </c>
      <c r="N45" t="s">
        <v>8264</v>
      </c>
      <c r="O45" s="11">
        <v>140</v>
      </c>
      <c r="P45" s="11">
        <v>28.73</v>
      </c>
      <c r="Q45" s="13" t="s">
        <v>8308</v>
      </c>
      <c r="R45" t="s">
        <v>8310</v>
      </c>
      <c r="S45" s="16">
        <v>40918.738935185182</v>
      </c>
      <c r="T45" s="16">
        <v>40943.738935185182</v>
      </c>
    </row>
    <row r="46" spans="1:20" ht="246.5" x14ac:dyDescent="0.35">
      <c r="A46">
        <v>116</v>
      </c>
      <c r="B46" s="9" t="s">
        <v>118</v>
      </c>
      <c r="C46" s="3" t="s">
        <v>4227</v>
      </c>
      <c r="D46" s="5">
        <v>3500</v>
      </c>
      <c r="E46" s="7">
        <v>3978</v>
      </c>
      <c r="F46" t="s">
        <v>8218</v>
      </c>
      <c r="G46" t="s">
        <v>8223</v>
      </c>
      <c r="H46" t="s">
        <v>8245</v>
      </c>
      <c r="I46" s="11">
        <v>1302260155</v>
      </c>
      <c r="J46">
        <v>1298289355</v>
      </c>
      <c r="K46" t="b">
        <v>0</v>
      </c>
      <c r="L46">
        <v>57</v>
      </c>
      <c r="M46" t="b">
        <v>1</v>
      </c>
      <c r="N46" t="s">
        <v>8264</v>
      </c>
      <c r="O46" s="11">
        <v>114</v>
      </c>
      <c r="P46" s="11">
        <v>69.790000000000006</v>
      </c>
      <c r="Q46" s="13" t="s">
        <v>8308</v>
      </c>
      <c r="R46" t="s">
        <v>8310</v>
      </c>
      <c r="S46" s="16">
        <v>40595.497164351851</v>
      </c>
      <c r="T46" s="16">
        <v>40641.455497685187</v>
      </c>
    </row>
    <row r="47" spans="1:20" ht="275.5" x14ac:dyDescent="0.35">
      <c r="A47">
        <v>117</v>
      </c>
      <c r="B47" s="9" t="s">
        <v>119</v>
      </c>
      <c r="C47" s="3" t="s">
        <v>4228</v>
      </c>
      <c r="D47" s="5">
        <v>4500</v>
      </c>
      <c r="E47" s="7">
        <v>4522.22</v>
      </c>
      <c r="F47" t="s">
        <v>8218</v>
      </c>
      <c r="G47" t="s">
        <v>8223</v>
      </c>
      <c r="H47" t="s">
        <v>8245</v>
      </c>
      <c r="I47" s="11">
        <v>1276110000</v>
      </c>
      <c r="J47">
        <v>1268337744</v>
      </c>
      <c r="K47" t="b">
        <v>0</v>
      </c>
      <c r="L47">
        <v>27</v>
      </c>
      <c r="M47" t="b">
        <v>1</v>
      </c>
      <c r="N47" t="s">
        <v>8264</v>
      </c>
      <c r="O47" s="11">
        <v>100</v>
      </c>
      <c r="P47" s="11">
        <v>167.49</v>
      </c>
      <c r="Q47" s="13" t="s">
        <v>8308</v>
      </c>
      <c r="R47" t="s">
        <v>8310</v>
      </c>
      <c r="S47" s="16">
        <v>40248.834999999999</v>
      </c>
      <c r="T47" s="16">
        <v>40338.791666666664</v>
      </c>
    </row>
    <row r="48" spans="1:20" ht="174" x14ac:dyDescent="0.35">
      <c r="A48">
        <v>118</v>
      </c>
      <c r="B48" s="9" t="s">
        <v>120</v>
      </c>
      <c r="C48" s="3" t="s">
        <v>4229</v>
      </c>
      <c r="D48" s="5">
        <v>5000</v>
      </c>
      <c r="E48" s="7">
        <v>5651.58</v>
      </c>
      <c r="F48" t="s">
        <v>8218</v>
      </c>
      <c r="G48" t="s">
        <v>8223</v>
      </c>
      <c r="H48" t="s">
        <v>8245</v>
      </c>
      <c r="I48" s="11">
        <v>1311902236</v>
      </c>
      <c r="J48">
        <v>1309310236</v>
      </c>
      <c r="K48" t="b">
        <v>0</v>
      </c>
      <c r="L48">
        <v>39</v>
      </c>
      <c r="M48" t="b">
        <v>1</v>
      </c>
      <c r="N48" t="s">
        <v>8264</v>
      </c>
      <c r="O48" s="11">
        <v>113</v>
      </c>
      <c r="P48" s="11">
        <v>144.91</v>
      </c>
      <c r="Q48" s="13" t="s">
        <v>8308</v>
      </c>
      <c r="R48" t="s">
        <v>8310</v>
      </c>
      <c r="S48" s="16">
        <v>40723.053657407407</v>
      </c>
      <c r="T48" s="16">
        <v>40753.053657407407</v>
      </c>
    </row>
    <row r="49" spans="1:20" ht="290" x14ac:dyDescent="0.35">
      <c r="A49">
        <v>119</v>
      </c>
      <c r="B49" s="9" t="s">
        <v>121</v>
      </c>
      <c r="C49" s="3" t="s">
        <v>4230</v>
      </c>
      <c r="D49" s="5">
        <v>3250</v>
      </c>
      <c r="E49" s="7">
        <v>3398.1</v>
      </c>
      <c r="F49" t="s">
        <v>8218</v>
      </c>
      <c r="G49" t="s">
        <v>8223</v>
      </c>
      <c r="H49" t="s">
        <v>8245</v>
      </c>
      <c r="I49" s="11">
        <v>1313276400</v>
      </c>
      <c r="J49">
        <v>1310693986</v>
      </c>
      <c r="K49" t="b">
        <v>0</v>
      </c>
      <c r="L49">
        <v>37</v>
      </c>
      <c r="M49" t="b">
        <v>1</v>
      </c>
      <c r="N49" t="s">
        <v>8264</v>
      </c>
      <c r="O49" s="11">
        <v>105</v>
      </c>
      <c r="P49" s="11">
        <v>91.84</v>
      </c>
      <c r="Q49" s="13" t="s">
        <v>8308</v>
      </c>
      <c r="R49" t="s">
        <v>8310</v>
      </c>
      <c r="S49" s="16">
        <v>40739.069282407407</v>
      </c>
      <c r="T49" s="16">
        <v>40768.958333333336</v>
      </c>
    </row>
  </sheetData>
  <conditionalFormatting sqref="F19:F49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9:O49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1:F1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2285-4ACC-44EB-960C-025B24DE5670}">
  <dimension ref="A1:T81"/>
  <sheetViews>
    <sheetView topLeftCell="A53" zoomScale="40" zoomScaleNormal="40" workbookViewId="0">
      <selection sqref="A1:T81"/>
    </sheetView>
  </sheetViews>
  <sheetFormatPr defaultRowHeight="14.5" x14ac:dyDescent="0.35"/>
  <cols>
    <col min="4" max="4" width="13.90625" bestFit="1" customWidth="1"/>
    <col min="5" max="5" width="11.6328125" bestFit="1" customWidth="1"/>
  </cols>
  <sheetData>
    <row r="1" spans="1:20" ht="275.5" x14ac:dyDescent="0.35">
      <c r="A1">
        <v>660</v>
      </c>
      <c r="B1" s="9" t="s">
        <v>661</v>
      </c>
      <c r="C1" s="3" t="s">
        <v>4770</v>
      </c>
      <c r="D1" s="5">
        <v>50000</v>
      </c>
      <c r="E1" s="7">
        <v>1529</v>
      </c>
      <c r="F1" t="s">
        <v>8220</v>
      </c>
      <c r="G1" t="s">
        <v>8223</v>
      </c>
      <c r="H1" t="s">
        <v>8245</v>
      </c>
      <c r="I1" s="11">
        <v>1415558879</v>
      </c>
      <c r="J1">
        <v>1412963279</v>
      </c>
      <c r="K1" t="b">
        <v>0</v>
      </c>
      <c r="L1">
        <v>18</v>
      </c>
      <c r="M1" t="b">
        <v>0</v>
      </c>
      <c r="N1" t="s">
        <v>8271</v>
      </c>
      <c r="O1" s="11">
        <v>3</v>
      </c>
      <c r="P1" s="11">
        <v>84.94</v>
      </c>
      <c r="Q1" s="13" t="s">
        <v>8317</v>
      </c>
      <c r="R1" t="s">
        <v>8319</v>
      </c>
      <c r="S1" s="16">
        <v>41922.741655092592</v>
      </c>
      <c r="T1" s="16">
        <v>41952.783321759263</v>
      </c>
    </row>
    <row r="2" spans="1:20" ht="232" x14ac:dyDescent="0.35">
      <c r="A2">
        <v>661</v>
      </c>
      <c r="B2" s="9" t="s">
        <v>662</v>
      </c>
      <c r="C2" s="3" t="s">
        <v>4771</v>
      </c>
      <c r="D2" s="5">
        <v>10000</v>
      </c>
      <c r="E2" s="7">
        <v>95</v>
      </c>
      <c r="F2" t="s">
        <v>8220</v>
      </c>
      <c r="G2" t="s">
        <v>8223</v>
      </c>
      <c r="H2" t="s">
        <v>8245</v>
      </c>
      <c r="I2" s="11">
        <v>1477236559</v>
      </c>
      <c r="J2">
        <v>1474644559</v>
      </c>
      <c r="K2" t="b">
        <v>0</v>
      </c>
      <c r="L2">
        <v>9</v>
      </c>
      <c r="M2" t="b">
        <v>0</v>
      </c>
      <c r="N2" t="s">
        <v>8271</v>
      </c>
      <c r="O2" s="11">
        <v>1</v>
      </c>
      <c r="P2" s="11">
        <v>10.56</v>
      </c>
      <c r="Q2" s="13" t="s">
        <v>8317</v>
      </c>
      <c r="R2" t="s">
        <v>8319</v>
      </c>
      <c r="S2" s="16">
        <v>42636.645358796297</v>
      </c>
      <c r="T2" s="16">
        <v>42666.645358796297</v>
      </c>
    </row>
    <row r="3" spans="1:20" ht="203" x14ac:dyDescent="0.35">
      <c r="A3">
        <v>662</v>
      </c>
      <c r="B3" s="9" t="s">
        <v>663</v>
      </c>
      <c r="C3" s="3" t="s">
        <v>4772</v>
      </c>
      <c r="D3" s="5">
        <v>39000</v>
      </c>
      <c r="E3" s="7">
        <v>156</v>
      </c>
      <c r="F3" t="s">
        <v>8220</v>
      </c>
      <c r="G3" t="s">
        <v>8223</v>
      </c>
      <c r="H3" t="s">
        <v>8245</v>
      </c>
      <c r="I3" s="11">
        <v>1421404247</v>
      </c>
      <c r="J3">
        <v>1418812247</v>
      </c>
      <c r="K3" t="b">
        <v>0</v>
      </c>
      <c r="L3">
        <v>4</v>
      </c>
      <c r="M3" t="b">
        <v>0</v>
      </c>
      <c r="N3" t="s">
        <v>8271</v>
      </c>
      <c r="O3" s="11">
        <v>0</v>
      </c>
      <c r="P3" s="11">
        <v>39</v>
      </c>
      <c r="Q3" s="13" t="s">
        <v>8317</v>
      </c>
      <c r="R3" t="s">
        <v>8319</v>
      </c>
      <c r="S3" s="16">
        <v>41990.438043981485</v>
      </c>
      <c r="T3" s="16">
        <v>42020.438043981485</v>
      </c>
    </row>
    <row r="4" spans="1:20" ht="261" x14ac:dyDescent="0.35">
      <c r="A4">
        <v>664</v>
      </c>
      <c r="B4" s="9" t="s">
        <v>665</v>
      </c>
      <c r="C4" s="3" t="s">
        <v>4774</v>
      </c>
      <c r="D4" s="5">
        <v>12000</v>
      </c>
      <c r="E4" s="7">
        <v>904</v>
      </c>
      <c r="F4" t="s">
        <v>8220</v>
      </c>
      <c r="G4" t="s">
        <v>8223</v>
      </c>
      <c r="H4" t="s">
        <v>8245</v>
      </c>
      <c r="I4" s="11">
        <v>1428940775</v>
      </c>
      <c r="J4">
        <v>1426348775</v>
      </c>
      <c r="K4" t="b">
        <v>0</v>
      </c>
      <c r="L4">
        <v>29</v>
      </c>
      <c r="M4" t="b">
        <v>0</v>
      </c>
      <c r="N4" t="s">
        <v>8271</v>
      </c>
      <c r="O4" s="11">
        <v>8</v>
      </c>
      <c r="P4" s="11">
        <v>31.17</v>
      </c>
      <c r="Q4" s="13" t="s">
        <v>8317</v>
      </c>
      <c r="R4" t="s">
        <v>8319</v>
      </c>
      <c r="S4" s="16">
        <v>42077.666377314818</v>
      </c>
      <c r="T4" s="16">
        <v>42107.666377314818</v>
      </c>
    </row>
    <row r="5" spans="1:20" ht="275.5" x14ac:dyDescent="0.35">
      <c r="A5">
        <v>665</v>
      </c>
      <c r="B5" s="9" t="s">
        <v>666</v>
      </c>
      <c r="C5" s="3" t="s">
        <v>4775</v>
      </c>
      <c r="D5" s="5">
        <v>10000</v>
      </c>
      <c r="E5" s="7">
        <v>1864</v>
      </c>
      <c r="F5" t="s">
        <v>8220</v>
      </c>
      <c r="G5" t="s">
        <v>8223</v>
      </c>
      <c r="H5" t="s">
        <v>8245</v>
      </c>
      <c r="I5" s="11">
        <v>1484327061</v>
      </c>
      <c r="J5">
        <v>1479143061</v>
      </c>
      <c r="K5" t="b">
        <v>0</v>
      </c>
      <c r="L5">
        <v>12</v>
      </c>
      <c r="M5" t="b">
        <v>0</v>
      </c>
      <c r="N5" t="s">
        <v>8271</v>
      </c>
      <c r="O5" s="11">
        <v>19</v>
      </c>
      <c r="P5" s="11">
        <v>155.33000000000001</v>
      </c>
      <c r="Q5" s="13" t="s">
        <v>8317</v>
      </c>
      <c r="R5" t="s">
        <v>8319</v>
      </c>
      <c r="S5" s="16">
        <v>42688.711354166662</v>
      </c>
      <c r="T5" s="16">
        <v>42748.711354166662</v>
      </c>
    </row>
    <row r="6" spans="1:20" ht="261" x14ac:dyDescent="0.35">
      <c r="A6">
        <v>666</v>
      </c>
      <c r="B6" s="9" t="s">
        <v>667</v>
      </c>
      <c r="C6" s="3" t="s">
        <v>4776</v>
      </c>
      <c r="D6" s="5">
        <v>200000</v>
      </c>
      <c r="E6" s="7">
        <v>8</v>
      </c>
      <c r="F6" t="s">
        <v>8220</v>
      </c>
      <c r="G6" t="s">
        <v>8223</v>
      </c>
      <c r="H6" t="s">
        <v>8245</v>
      </c>
      <c r="I6" s="11">
        <v>1408305498</v>
      </c>
      <c r="J6">
        <v>1405713498</v>
      </c>
      <c r="K6" t="b">
        <v>0</v>
      </c>
      <c r="L6">
        <v>4</v>
      </c>
      <c r="M6" t="b">
        <v>0</v>
      </c>
      <c r="N6" t="s">
        <v>8271</v>
      </c>
      <c r="O6" s="11">
        <v>0</v>
      </c>
      <c r="P6" s="11">
        <v>2</v>
      </c>
      <c r="Q6" s="13" t="s">
        <v>8317</v>
      </c>
      <c r="R6" t="s">
        <v>8319</v>
      </c>
      <c r="S6" s="16">
        <v>41838.832152777781</v>
      </c>
      <c r="T6" s="16">
        <v>41868.832152777781</v>
      </c>
    </row>
    <row r="7" spans="1:20" ht="246.5" x14ac:dyDescent="0.35">
      <c r="A7">
        <v>668</v>
      </c>
      <c r="B7" s="9" t="s">
        <v>669</v>
      </c>
      <c r="C7" s="3" t="s">
        <v>4778</v>
      </c>
      <c r="D7" s="5">
        <v>15000</v>
      </c>
      <c r="E7" s="7">
        <v>684</v>
      </c>
      <c r="F7" t="s">
        <v>8220</v>
      </c>
      <c r="G7" t="s">
        <v>8223</v>
      </c>
      <c r="H7" t="s">
        <v>8245</v>
      </c>
      <c r="I7" s="11">
        <v>1431374222</v>
      </c>
      <c r="J7">
        <v>1427486222</v>
      </c>
      <c r="K7" t="b">
        <v>0</v>
      </c>
      <c r="L7">
        <v>25</v>
      </c>
      <c r="M7" t="b">
        <v>0</v>
      </c>
      <c r="N7" t="s">
        <v>8271</v>
      </c>
      <c r="O7" s="11">
        <v>5</v>
      </c>
      <c r="P7" s="11">
        <v>27.36</v>
      </c>
      <c r="Q7" s="13" t="s">
        <v>8317</v>
      </c>
      <c r="R7" t="s">
        <v>8319</v>
      </c>
      <c r="S7" s="16">
        <v>42090.831273148149</v>
      </c>
      <c r="T7" s="16">
        <v>42135.831273148149</v>
      </c>
    </row>
    <row r="8" spans="1:20" ht="275.5" x14ac:dyDescent="0.35">
      <c r="A8">
        <v>671</v>
      </c>
      <c r="B8" s="9" t="s">
        <v>672</v>
      </c>
      <c r="C8" s="3" t="s">
        <v>4781</v>
      </c>
      <c r="D8" s="5">
        <v>30000</v>
      </c>
      <c r="E8" s="7">
        <v>11828</v>
      </c>
      <c r="F8" t="s">
        <v>8220</v>
      </c>
      <c r="G8" t="s">
        <v>8223</v>
      </c>
      <c r="H8" t="s">
        <v>8245</v>
      </c>
      <c r="I8" s="11">
        <v>1421208000</v>
      </c>
      <c r="J8">
        <v>1418315852</v>
      </c>
      <c r="K8" t="b">
        <v>0</v>
      </c>
      <c r="L8">
        <v>15</v>
      </c>
      <c r="M8" t="b">
        <v>0</v>
      </c>
      <c r="N8" t="s">
        <v>8271</v>
      </c>
      <c r="O8" s="11">
        <v>39</v>
      </c>
      <c r="P8" s="11">
        <v>788.53</v>
      </c>
      <c r="Q8" s="13" t="s">
        <v>8317</v>
      </c>
      <c r="R8" t="s">
        <v>8319</v>
      </c>
      <c r="S8" s="16">
        <v>41984.692731481482</v>
      </c>
      <c r="T8" s="16">
        <v>42018.166666666672</v>
      </c>
    </row>
    <row r="9" spans="1:20" ht="261" x14ac:dyDescent="0.35">
      <c r="A9">
        <v>672</v>
      </c>
      <c r="B9" s="9" t="s">
        <v>673</v>
      </c>
      <c r="C9" s="3" t="s">
        <v>4782</v>
      </c>
      <c r="D9" s="5">
        <v>50000</v>
      </c>
      <c r="E9" s="7">
        <v>10814</v>
      </c>
      <c r="F9" t="s">
        <v>8220</v>
      </c>
      <c r="G9" t="s">
        <v>8223</v>
      </c>
      <c r="H9" t="s">
        <v>8245</v>
      </c>
      <c r="I9" s="11">
        <v>1420088340</v>
      </c>
      <c r="J9">
        <v>1417410964</v>
      </c>
      <c r="K9" t="b">
        <v>0</v>
      </c>
      <c r="L9">
        <v>215</v>
      </c>
      <c r="M9" t="b">
        <v>0</v>
      </c>
      <c r="N9" t="s">
        <v>8271</v>
      </c>
      <c r="O9" s="11">
        <v>22</v>
      </c>
      <c r="P9" s="11">
        <v>50.3</v>
      </c>
      <c r="Q9" s="13" t="s">
        <v>8317</v>
      </c>
      <c r="R9" t="s">
        <v>8319</v>
      </c>
      <c r="S9" s="16">
        <v>41974.219490740739</v>
      </c>
      <c r="T9" s="16">
        <v>42005.207638888889</v>
      </c>
    </row>
    <row r="10" spans="1:20" ht="261" x14ac:dyDescent="0.35">
      <c r="A10">
        <v>673</v>
      </c>
      <c r="B10" s="9" t="s">
        <v>674</v>
      </c>
      <c r="C10" s="3" t="s">
        <v>4783</v>
      </c>
      <c r="D10" s="5">
        <v>100000</v>
      </c>
      <c r="E10" s="7">
        <v>205</v>
      </c>
      <c r="F10" t="s">
        <v>8220</v>
      </c>
      <c r="G10" t="s">
        <v>8223</v>
      </c>
      <c r="H10" t="s">
        <v>8245</v>
      </c>
      <c r="I10" s="11">
        <v>1409602217</v>
      </c>
      <c r="J10">
        <v>1405714217</v>
      </c>
      <c r="K10" t="b">
        <v>0</v>
      </c>
      <c r="L10">
        <v>3</v>
      </c>
      <c r="M10" t="b">
        <v>0</v>
      </c>
      <c r="N10" t="s">
        <v>8271</v>
      </c>
      <c r="O10" s="11">
        <v>0</v>
      </c>
      <c r="P10" s="11">
        <v>68.33</v>
      </c>
      <c r="Q10" s="13" t="s">
        <v>8317</v>
      </c>
      <c r="R10" t="s">
        <v>8319</v>
      </c>
      <c r="S10" s="16">
        <v>41838.840474537035</v>
      </c>
      <c r="T10" s="16">
        <v>41883.840474537035</v>
      </c>
    </row>
    <row r="11" spans="1:20" ht="174" x14ac:dyDescent="0.35">
      <c r="A11">
        <v>674</v>
      </c>
      <c r="B11" s="9" t="s">
        <v>675</v>
      </c>
      <c r="C11" s="3" t="s">
        <v>4784</v>
      </c>
      <c r="D11" s="5">
        <v>50000</v>
      </c>
      <c r="E11" s="7">
        <v>15</v>
      </c>
      <c r="F11" t="s">
        <v>8220</v>
      </c>
      <c r="G11" t="s">
        <v>8223</v>
      </c>
      <c r="H11" t="s">
        <v>8245</v>
      </c>
      <c r="I11" s="11">
        <v>1407811627</v>
      </c>
      <c r="J11">
        <v>1402627627</v>
      </c>
      <c r="K11" t="b">
        <v>0</v>
      </c>
      <c r="L11">
        <v>2</v>
      </c>
      <c r="M11" t="b">
        <v>0</v>
      </c>
      <c r="N11" t="s">
        <v>8271</v>
      </c>
      <c r="O11" s="11">
        <v>0</v>
      </c>
      <c r="P11" s="11">
        <v>7.5</v>
      </c>
      <c r="Q11" s="13" t="s">
        <v>8317</v>
      </c>
      <c r="R11" t="s">
        <v>8319</v>
      </c>
      <c r="S11" s="16">
        <v>41803.116053240738</v>
      </c>
      <c r="T11" s="16">
        <v>41863.116053240738</v>
      </c>
    </row>
    <row r="12" spans="1:20" ht="261" x14ac:dyDescent="0.35">
      <c r="A12">
        <v>675</v>
      </c>
      <c r="B12" s="9" t="s">
        <v>676</v>
      </c>
      <c r="C12" s="3" t="s">
        <v>4785</v>
      </c>
      <c r="D12" s="5">
        <v>6000</v>
      </c>
      <c r="E12" s="7">
        <v>891</v>
      </c>
      <c r="F12" t="s">
        <v>8220</v>
      </c>
      <c r="G12" t="s">
        <v>8223</v>
      </c>
      <c r="H12" t="s">
        <v>8245</v>
      </c>
      <c r="I12" s="11">
        <v>1420095540</v>
      </c>
      <c r="J12">
        <v>1417558804</v>
      </c>
      <c r="K12" t="b">
        <v>0</v>
      </c>
      <c r="L12">
        <v>26</v>
      </c>
      <c r="M12" t="b">
        <v>0</v>
      </c>
      <c r="N12" t="s">
        <v>8271</v>
      </c>
      <c r="O12" s="11">
        <v>15</v>
      </c>
      <c r="P12" s="11">
        <v>34.270000000000003</v>
      </c>
      <c r="Q12" s="13" t="s">
        <v>8317</v>
      </c>
      <c r="R12" t="s">
        <v>8319</v>
      </c>
      <c r="S12" s="16">
        <v>41975.930601851855</v>
      </c>
      <c r="T12" s="16">
        <v>42005.290972222225</v>
      </c>
    </row>
    <row r="13" spans="1:20" ht="261" x14ac:dyDescent="0.35">
      <c r="A13">
        <v>678</v>
      </c>
      <c r="B13" s="9" t="s">
        <v>679</v>
      </c>
      <c r="C13" s="3" t="s">
        <v>4788</v>
      </c>
      <c r="D13" s="5">
        <v>29000</v>
      </c>
      <c r="E13" s="7">
        <v>1108</v>
      </c>
      <c r="F13" t="s">
        <v>8220</v>
      </c>
      <c r="G13" t="s">
        <v>8223</v>
      </c>
      <c r="H13" t="s">
        <v>8245</v>
      </c>
      <c r="I13" s="11">
        <v>1463821338</v>
      </c>
      <c r="J13">
        <v>1461229338</v>
      </c>
      <c r="K13" t="b">
        <v>0</v>
      </c>
      <c r="L13">
        <v>17</v>
      </c>
      <c r="M13" t="b">
        <v>0</v>
      </c>
      <c r="N13" t="s">
        <v>8271</v>
      </c>
      <c r="O13" s="11">
        <v>4</v>
      </c>
      <c r="P13" s="11">
        <v>65.180000000000007</v>
      </c>
      <c r="Q13" s="13" t="s">
        <v>8317</v>
      </c>
      <c r="R13" t="s">
        <v>8319</v>
      </c>
      <c r="S13" s="16">
        <v>42481.376597222217</v>
      </c>
      <c r="T13" s="16">
        <v>42511.376597222217</v>
      </c>
    </row>
    <row r="14" spans="1:20" ht="246.5" x14ac:dyDescent="0.35">
      <c r="A14">
        <v>679</v>
      </c>
      <c r="B14" s="9" t="s">
        <v>680</v>
      </c>
      <c r="C14" s="3" t="s">
        <v>4789</v>
      </c>
      <c r="D14" s="5">
        <v>57000</v>
      </c>
      <c r="E14" s="7">
        <v>8827</v>
      </c>
      <c r="F14" t="s">
        <v>8220</v>
      </c>
      <c r="G14" t="s">
        <v>8223</v>
      </c>
      <c r="H14" t="s">
        <v>8245</v>
      </c>
      <c r="I14" s="11">
        <v>1472920909</v>
      </c>
      <c r="J14">
        <v>1467736909</v>
      </c>
      <c r="K14" t="b">
        <v>0</v>
      </c>
      <c r="L14">
        <v>94</v>
      </c>
      <c r="M14" t="b">
        <v>0</v>
      </c>
      <c r="N14" t="s">
        <v>8271</v>
      </c>
      <c r="O14" s="11">
        <v>15</v>
      </c>
      <c r="P14" s="11">
        <v>93.9</v>
      </c>
      <c r="Q14" s="13" t="s">
        <v>8317</v>
      </c>
      <c r="R14" t="s">
        <v>8319</v>
      </c>
      <c r="S14" s="16">
        <v>42556.695706018523</v>
      </c>
      <c r="T14" s="16">
        <v>42616.695706018523</v>
      </c>
    </row>
    <row r="15" spans="1:20" ht="261" x14ac:dyDescent="0.35">
      <c r="A15">
        <v>680</v>
      </c>
      <c r="B15" s="9" t="s">
        <v>681</v>
      </c>
      <c r="C15" s="3" t="s">
        <v>4790</v>
      </c>
      <c r="D15" s="5">
        <v>75000</v>
      </c>
      <c r="E15" s="7">
        <v>19434</v>
      </c>
      <c r="F15" t="s">
        <v>8220</v>
      </c>
      <c r="G15" t="s">
        <v>8223</v>
      </c>
      <c r="H15" t="s">
        <v>8245</v>
      </c>
      <c r="I15" s="11">
        <v>1410955331</v>
      </c>
      <c r="J15">
        <v>1407931331</v>
      </c>
      <c r="K15" t="b">
        <v>0</v>
      </c>
      <c r="L15">
        <v>129</v>
      </c>
      <c r="M15" t="b">
        <v>0</v>
      </c>
      <c r="N15" t="s">
        <v>8271</v>
      </c>
      <c r="O15" s="11">
        <v>26</v>
      </c>
      <c r="P15" s="11">
        <v>150.65</v>
      </c>
      <c r="Q15" s="13" t="s">
        <v>8317</v>
      </c>
      <c r="R15" t="s">
        <v>8319</v>
      </c>
      <c r="S15" s="16">
        <v>41864.501516203702</v>
      </c>
      <c r="T15" s="16">
        <v>41899.501516203702</v>
      </c>
    </row>
    <row r="16" spans="1:20" ht="261" x14ac:dyDescent="0.35">
      <c r="A16">
        <v>681</v>
      </c>
      <c r="B16" s="9" t="s">
        <v>682</v>
      </c>
      <c r="C16" s="3" t="s">
        <v>4791</v>
      </c>
      <c r="D16" s="5">
        <v>2500</v>
      </c>
      <c r="E16" s="7">
        <v>1</v>
      </c>
      <c r="F16" t="s">
        <v>8220</v>
      </c>
      <c r="G16" t="s">
        <v>8223</v>
      </c>
      <c r="H16" t="s">
        <v>8245</v>
      </c>
      <c r="I16" s="11">
        <v>1477509604</v>
      </c>
      <c r="J16">
        <v>1474917604</v>
      </c>
      <c r="K16" t="b">
        <v>0</v>
      </c>
      <c r="L16">
        <v>1</v>
      </c>
      <c r="M16" t="b">
        <v>0</v>
      </c>
      <c r="N16" t="s">
        <v>8271</v>
      </c>
      <c r="O16" s="11">
        <v>0</v>
      </c>
      <c r="P16" s="11">
        <v>1</v>
      </c>
      <c r="Q16" s="13" t="s">
        <v>8317</v>
      </c>
      <c r="R16" t="s">
        <v>8319</v>
      </c>
      <c r="S16" s="16">
        <v>42639.805601851855</v>
      </c>
      <c r="T16" s="16">
        <v>42669.805601851855</v>
      </c>
    </row>
    <row r="17" spans="1:20" ht="246.5" x14ac:dyDescent="0.35">
      <c r="A17">
        <v>682</v>
      </c>
      <c r="B17" s="9" t="s">
        <v>683</v>
      </c>
      <c r="C17" s="3" t="s">
        <v>4792</v>
      </c>
      <c r="D17" s="5">
        <v>50000</v>
      </c>
      <c r="E17" s="7">
        <v>53</v>
      </c>
      <c r="F17" t="s">
        <v>8220</v>
      </c>
      <c r="G17" t="s">
        <v>8223</v>
      </c>
      <c r="H17" t="s">
        <v>8245</v>
      </c>
      <c r="I17" s="11">
        <v>1489512122</v>
      </c>
      <c r="J17">
        <v>1486923722</v>
      </c>
      <c r="K17" t="b">
        <v>0</v>
      </c>
      <c r="L17">
        <v>4</v>
      </c>
      <c r="M17" t="b">
        <v>0</v>
      </c>
      <c r="N17" t="s">
        <v>8271</v>
      </c>
      <c r="O17" s="11">
        <v>0</v>
      </c>
      <c r="P17" s="11">
        <v>13.25</v>
      </c>
      <c r="Q17" s="13" t="s">
        <v>8317</v>
      </c>
      <c r="R17" t="s">
        <v>8319</v>
      </c>
      <c r="S17" s="16">
        <v>42778.765300925923</v>
      </c>
      <c r="T17" s="16">
        <v>42808.723634259266</v>
      </c>
    </row>
    <row r="18" spans="1:20" ht="246.5" x14ac:dyDescent="0.35">
      <c r="A18">
        <v>683</v>
      </c>
      <c r="B18" s="9" t="s">
        <v>684</v>
      </c>
      <c r="C18" s="3" t="s">
        <v>4793</v>
      </c>
      <c r="D18" s="5">
        <v>35000</v>
      </c>
      <c r="E18" s="7">
        <v>298</v>
      </c>
      <c r="F18" t="s">
        <v>8220</v>
      </c>
      <c r="G18" t="s">
        <v>8223</v>
      </c>
      <c r="H18" t="s">
        <v>8245</v>
      </c>
      <c r="I18" s="11">
        <v>1477949764</v>
      </c>
      <c r="J18">
        <v>1474493764</v>
      </c>
      <c r="K18" t="b">
        <v>0</v>
      </c>
      <c r="L18">
        <v>3</v>
      </c>
      <c r="M18" t="b">
        <v>0</v>
      </c>
      <c r="N18" t="s">
        <v>8271</v>
      </c>
      <c r="O18" s="11">
        <v>1</v>
      </c>
      <c r="P18" s="11">
        <v>99.33</v>
      </c>
      <c r="Q18" s="13" t="s">
        <v>8317</v>
      </c>
      <c r="R18" t="s">
        <v>8319</v>
      </c>
      <c r="S18" s="16">
        <v>42634.900046296301</v>
      </c>
      <c r="T18" s="16">
        <v>42674.900046296301</v>
      </c>
    </row>
    <row r="19" spans="1:20" ht="101.5" x14ac:dyDescent="0.35">
      <c r="A19">
        <v>684</v>
      </c>
      <c r="B19" s="9" t="s">
        <v>685</v>
      </c>
      <c r="C19" s="3" t="s">
        <v>4794</v>
      </c>
      <c r="D19" s="5">
        <v>320000</v>
      </c>
      <c r="E19" s="7">
        <v>23948</v>
      </c>
      <c r="F19" t="s">
        <v>8220</v>
      </c>
      <c r="G19" t="s">
        <v>8223</v>
      </c>
      <c r="H19" t="s">
        <v>8245</v>
      </c>
      <c r="I19" s="11">
        <v>1406257200</v>
      </c>
      <c r="J19">
        <v>1403176891</v>
      </c>
      <c r="K19" t="b">
        <v>0</v>
      </c>
      <c r="L19">
        <v>135</v>
      </c>
      <c r="M19" t="b">
        <v>0</v>
      </c>
      <c r="N19" t="s">
        <v>8271</v>
      </c>
      <c r="O19" s="11">
        <v>7</v>
      </c>
      <c r="P19" s="11">
        <v>177.39</v>
      </c>
      <c r="Q19" s="13" t="s">
        <v>8317</v>
      </c>
      <c r="R19" t="s">
        <v>8319</v>
      </c>
      <c r="S19" s="16">
        <v>41809.473275462966</v>
      </c>
      <c r="T19" s="16">
        <v>41845.125</v>
      </c>
    </row>
    <row r="20" spans="1:20" ht="261" x14ac:dyDescent="0.35">
      <c r="A20">
        <v>685</v>
      </c>
      <c r="B20" s="9" t="s">
        <v>686</v>
      </c>
      <c r="C20" s="3" t="s">
        <v>4795</v>
      </c>
      <c r="D20" s="5">
        <v>2000</v>
      </c>
      <c r="E20" s="7">
        <v>553</v>
      </c>
      <c r="F20" t="s">
        <v>8220</v>
      </c>
      <c r="G20" t="s">
        <v>8223</v>
      </c>
      <c r="H20" t="s">
        <v>8245</v>
      </c>
      <c r="I20" s="11">
        <v>1421095672</v>
      </c>
      <c r="J20">
        <v>1417207672</v>
      </c>
      <c r="K20" t="b">
        <v>0</v>
      </c>
      <c r="L20">
        <v>10</v>
      </c>
      <c r="M20" t="b">
        <v>0</v>
      </c>
      <c r="N20" t="s">
        <v>8271</v>
      </c>
      <c r="O20" s="11">
        <v>28</v>
      </c>
      <c r="P20" s="11">
        <v>55.3</v>
      </c>
      <c r="Q20" s="13" t="s">
        <v>8317</v>
      </c>
      <c r="R20" t="s">
        <v>8319</v>
      </c>
      <c r="S20" s="16">
        <v>41971.866574074069</v>
      </c>
      <c r="T20" s="16">
        <v>42016.866574074069</v>
      </c>
    </row>
    <row r="21" spans="1:20" ht="275.5" x14ac:dyDescent="0.35">
      <c r="A21">
        <v>688</v>
      </c>
      <c r="B21" s="9" t="s">
        <v>689</v>
      </c>
      <c r="C21" s="3" t="s">
        <v>4798</v>
      </c>
      <c r="D21" s="5">
        <v>20000</v>
      </c>
      <c r="E21" s="7">
        <v>14598</v>
      </c>
      <c r="F21" t="s">
        <v>8220</v>
      </c>
      <c r="G21" t="s">
        <v>8223</v>
      </c>
      <c r="H21" t="s">
        <v>8245</v>
      </c>
      <c r="I21" s="11">
        <v>1444876253</v>
      </c>
      <c r="J21">
        <v>1442284253</v>
      </c>
      <c r="K21" t="b">
        <v>0</v>
      </c>
      <c r="L21">
        <v>36</v>
      </c>
      <c r="M21" t="b">
        <v>0</v>
      </c>
      <c r="N21" t="s">
        <v>8271</v>
      </c>
      <c r="O21" s="11">
        <v>73</v>
      </c>
      <c r="P21" s="11">
        <v>405.5</v>
      </c>
      <c r="Q21" s="13" t="s">
        <v>8317</v>
      </c>
      <c r="R21" t="s">
        <v>8319</v>
      </c>
      <c r="S21" s="16">
        <v>42262.104780092588</v>
      </c>
      <c r="T21" s="16">
        <v>42292.104780092588</v>
      </c>
    </row>
    <row r="22" spans="1:20" ht="275.5" x14ac:dyDescent="0.35">
      <c r="A22">
        <v>689</v>
      </c>
      <c r="B22" s="9" t="s">
        <v>690</v>
      </c>
      <c r="C22" s="3" t="s">
        <v>4799</v>
      </c>
      <c r="D22" s="5">
        <v>200000</v>
      </c>
      <c r="E22" s="7">
        <v>115297.5</v>
      </c>
      <c r="F22" t="s">
        <v>8220</v>
      </c>
      <c r="G22" t="s">
        <v>8223</v>
      </c>
      <c r="H22" t="s">
        <v>8245</v>
      </c>
      <c r="I22" s="11">
        <v>1481173140</v>
      </c>
      <c r="J22">
        <v>1478016097</v>
      </c>
      <c r="K22" t="b">
        <v>0</v>
      </c>
      <c r="L22">
        <v>336</v>
      </c>
      <c r="M22" t="b">
        <v>0</v>
      </c>
      <c r="N22" t="s">
        <v>8271</v>
      </c>
      <c r="O22" s="11">
        <v>58</v>
      </c>
      <c r="P22" s="11">
        <v>343.15</v>
      </c>
      <c r="Q22" s="13" t="s">
        <v>8317</v>
      </c>
      <c r="R22" t="s">
        <v>8319</v>
      </c>
      <c r="S22" s="16">
        <v>42675.66778935185</v>
      </c>
      <c r="T22" s="16">
        <v>42712.207638888889</v>
      </c>
    </row>
    <row r="23" spans="1:20" ht="174" x14ac:dyDescent="0.35">
      <c r="A23">
        <v>690</v>
      </c>
      <c r="B23" s="9" t="s">
        <v>691</v>
      </c>
      <c r="C23" s="3" t="s">
        <v>4800</v>
      </c>
      <c r="D23" s="5">
        <v>20000</v>
      </c>
      <c r="E23" s="7">
        <v>2468</v>
      </c>
      <c r="F23" t="s">
        <v>8220</v>
      </c>
      <c r="G23" t="s">
        <v>8223</v>
      </c>
      <c r="H23" t="s">
        <v>8245</v>
      </c>
      <c r="I23" s="11">
        <v>1473400800</v>
      </c>
      <c r="J23">
        <v>1469718841</v>
      </c>
      <c r="K23" t="b">
        <v>0</v>
      </c>
      <c r="L23">
        <v>34</v>
      </c>
      <c r="M23" t="b">
        <v>0</v>
      </c>
      <c r="N23" t="s">
        <v>8271</v>
      </c>
      <c r="O23" s="11">
        <v>12</v>
      </c>
      <c r="P23" s="11">
        <v>72.59</v>
      </c>
      <c r="Q23" s="13" t="s">
        <v>8317</v>
      </c>
      <c r="R23" t="s">
        <v>8319</v>
      </c>
      <c r="S23" s="16">
        <v>42579.634733796294</v>
      </c>
      <c r="T23" s="16">
        <v>42622.25</v>
      </c>
    </row>
    <row r="24" spans="1:20" ht="261" x14ac:dyDescent="0.35">
      <c r="A24">
        <v>691</v>
      </c>
      <c r="B24" s="9" t="s">
        <v>692</v>
      </c>
      <c r="C24" s="3" t="s">
        <v>4801</v>
      </c>
      <c r="D24" s="5">
        <v>50000</v>
      </c>
      <c r="E24" s="7">
        <v>260</v>
      </c>
      <c r="F24" t="s">
        <v>8220</v>
      </c>
      <c r="G24" t="s">
        <v>8223</v>
      </c>
      <c r="H24" t="s">
        <v>8245</v>
      </c>
      <c r="I24" s="11">
        <v>1435711246</v>
      </c>
      <c r="J24">
        <v>1433292046</v>
      </c>
      <c r="K24" t="b">
        <v>0</v>
      </c>
      <c r="L24">
        <v>10</v>
      </c>
      <c r="M24" t="b">
        <v>0</v>
      </c>
      <c r="N24" t="s">
        <v>8271</v>
      </c>
      <c r="O24" s="11">
        <v>1</v>
      </c>
      <c r="P24" s="11">
        <v>26</v>
      </c>
      <c r="Q24" s="13" t="s">
        <v>8317</v>
      </c>
      <c r="R24" t="s">
        <v>8319</v>
      </c>
      <c r="S24" s="16">
        <v>42158.028310185182</v>
      </c>
      <c r="T24" s="16">
        <v>42186.028310185182</v>
      </c>
    </row>
    <row r="25" spans="1:20" ht="188.5" x14ac:dyDescent="0.35">
      <c r="A25">
        <v>693</v>
      </c>
      <c r="B25" s="9" t="s">
        <v>694</v>
      </c>
      <c r="C25" s="3" t="s">
        <v>4803</v>
      </c>
      <c r="D25" s="5">
        <v>100000</v>
      </c>
      <c r="E25" s="7">
        <v>35338</v>
      </c>
      <c r="F25" t="s">
        <v>8220</v>
      </c>
      <c r="G25" t="s">
        <v>8223</v>
      </c>
      <c r="H25" t="s">
        <v>8245</v>
      </c>
      <c r="I25" s="11">
        <v>1430421827</v>
      </c>
      <c r="J25">
        <v>1427829827</v>
      </c>
      <c r="K25" t="b">
        <v>0</v>
      </c>
      <c r="L25">
        <v>296</v>
      </c>
      <c r="M25" t="b">
        <v>0</v>
      </c>
      <c r="N25" t="s">
        <v>8271</v>
      </c>
      <c r="O25" s="11">
        <v>35</v>
      </c>
      <c r="P25" s="11">
        <v>119.39</v>
      </c>
      <c r="Q25" s="13" t="s">
        <v>8317</v>
      </c>
      <c r="R25" t="s">
        <v>8319</v>
      </c>
      <c r="S25" s="16">
        <v>42094.808182870373</v>
      </c>
      <c r="T25" s="16">
        <v>42124.808182870373</v>
      </c>
    </row>
    <row r="26" spans="1:20" ht="290" x14ac:dyDescent="0.35">
      <c r="A26">
        <v>694</v>
      </c>
      <c r="B26" s="9" t="s">
        <v>695</v>
      </c>
      <c r="C26" s="3" t="s">
        <v>4804</v>
      </c>
      <c r="D26" s="5">
        <v>150000</v>
      </c>
      <c r="E26" s="7">
        <v>590</v>
      </c>
      <c r="F26" t="s">
        <v>8220</v>
      </c>
      <c r="G26" t="s">
        <v>8223</v>
      </c>
      <c r="H26" t="s">
        <v>8245</v>
      </c>
      <c r="I26" s="11">
        <v>1485964559</v>
      </c>
      <c r="J26">
        <v>1483372559</v>
      </c>
      <c r="K26" t="b">
        <v>0</v>
      </c>
      <c r="L26">
        <v>7</v>
      </c>
      <c r="M26" t="b">
        <v>0</v>
      </c>
      <c r="N26" t="s">
        <v>8271</v>
      </c>
      <c r="O26" s="11">
        <v>0</v>
      </c>
      <c r="P26" s="11">
        <v>84.29</v>
      </c>
      <c r="Q26" s="13" t="s">
        <v>8317</v>
      </c>
      <c r="R26" t="s">
        <v>8319</v>
      </c>
      <c r="S26" s="16">
        <v>42737.663877314815</v>
      </c>
      <c r="T26" s="16">
        <v>42767.663877314815</v>
      </c>
    </row>
    <row r="27" spans="1:20" ht="261" x14ac:dyDescent="0.35">
      <c r="A27">
        <v>695</v>
      </c>
      <c r="B27" s="9" t="s">
        <v>696</v>
      </c>
      <c r="C27" s="3" t="s">
        <v>4805</v>
      </c>
      <c r="D27" s="5">
        <v>60000</v>
      </c>
      <c r="E27" s="7">
        <v>636</v>
      </c>
      <c r="F27" t="s">
        <v>8220</v>
      </c>
      <c r="G27" t="s">
        <v>8223</v>
      </c>
      <c r="H27" t="s">
        <v>8245</v>
      </c>
      <c r="I27" s="11">
        <v>1414758620</v>
      </c>
      <c r="J27">
        <v>1412166620</v>
      </c>
      <c r="K27" t="b">
        <v>0</v>
      </c>
      <c r="L27">
        <v>7</v>
      </c>
      <c r="M27" t="b">
        <v>0</v>
      </c>
      <c r="N27" t="s">
        <v>8271</v>
      </c>
      <c r="O27" s="11">
        <v>1</v>
      </c>
      <c r="P27" s="11">
        <v>90.86</v>
      </c>
      <c r="Q27" s="13" t="s">
        <v>8317</v>
      </c>
      <c r="R27" t="s">
        <v>8319</v>
      </c>
      <c r="S27" s="16">
        <v>41913.521064814813</v>
      </c>
      <c r="T27" s="16">
        <v>41943.521064814813</v>
      </c>
    </row>
    <row r="28" spans="1:20" ht="275.5" x14ac:dyDescent="0.35">
      <c r="A28">
        <v>698</v>
      </c>
      <c r="B28" s="9" t="s">
        <v>699</v>
      </c>
      <c r="C28" s="3" t="s">
        <v>4808</v>
      </c>
      <c r="D28" s="5">
        <v>100000</v>
      </c>
      <c r="E28" s="7">
        <v>15390</v>
      </c>
      <c r="F28" t="s">
        <v>8220</v>
      </c>
      <c r="G28" t="s">
        <v>8223</v>
      </c>
      <c r="H28" t="s">
        <v>8245</v>
      </c>
      <c r="I28" s="11">
        <v>1411005600</v>
      </c>
      <c r="J28">
        <v>1408141245</v>
      </c>
      <c r="K28" t="b">
        <v>0</v>
      </c>
      <c r="L28">
        <v>29</v>
      </c>
      <c r="M28" t="b">
        <v>0</v>
      </c>
      <c r="N28" t="s">
        <v>8271</v>
      </c>
      <c r="O28" s="11">
        <v>15</v>
      </c>
      <c r="P28" s="11">
        <v>530.69000000000005</v>
      </c>
      <c r="Q28" s="13" t="s">
        <v>8317</v>
      </c>
      <c r="R28" t="s">
        <v>8319</v>
      </c>
      <c r="S28" s="16">
        <v>41866.931076388886</v>
      </c>
      <c r="T28" s="16">
        <v>41900.083333333336</v>
      </c>
    </row>
    <row r="29" spans="1:20" ht="261" x14ac:dyDescent="0.35">
      <c r="A29">
        <v>699</v>
      </c>
      <c r="B29" s="9" t="s">
        <v>700</v>
      </c>
      <c r="C29" s="3" t="s">
        <v>4809</v>
      </c>
      <c r="D29" s="5">
        <v>130000</v>
      </c>
      <c r="E29" s="7">
        <v>107148.74</v>
      </c>
      <c r="F29" t="s">
        <v>8220</v>
      </c>
      <c r="G29" t="s">
        <v>8223</v>
      </c>
      <c r="H29" t="s">
        <v>8245</v>
      </c>
      <c r="I29" s="11">
        <v>1385136000</v>
      </c>
      <c r="J29">
        <v>1381923548</v>
      </c>
      <c r="K29" t="b">
        <v>0</v>
      </c>
      <c r="L29">
        <v>890</v>
      </c>
      <c r="M29" t="b">
        <v>0</v>
      </c>
      <c r="N29" t="s">
        <v>8271</v>
      </c>
      <c r="O29" s="11">
        <v>82</v>
      </c>
      <c r="P29" s="11">
        <v>120.39</v>
      </c>
      <c r="Q29" s="13" t="s">
        <v>8317</v>
      </c>
      <c r="R29" t="s">
        <v>8319</v>
      </c>
      <c r="S29" s="16">
        <v>41563.485509259262</v>
      </c>
      <c r="T29" s="16">
        <v>41600.666666666664</v>
      </c>
    </row>
    <row r="30" spans="1:20" ht="261" x14ac:dyDescent="0.35">
      <c r="A30">
        <v>702</v>
      </c>
      <c r="B30" s="9" t="s">
        <v>703</v>
      </c>
      <c r="C30" s="3" t="s">
        <v>4812</v>
      </c>
      <c r="D30" s="5">
        <v>15000</v>
      </c>
      <c r="E30" s="7">
        <v>4622.01</v>
      </c>
      <c r="F30" t="s">
        <v>8220</v>
      </c>
      <c r="G30" t="s">
        <v>8223</v>
      </c>
      <c r="H30" t="s">
        <v>8245</v>
      </c>
      <c r="I30" s="11">
        <v>1480011987</v>
      </c>
      <c r="J30">
        <v>1477416387</v>
      </c>
      <c r="K30" t="b">
        <v>0</v>
      </c>
      <c r="L30">
        <v>37</v>
      </c>
      <c r="M30" t="b">
        <v>0</v>
      </c>
      <c r="N30" t="s">
        <v>8271</v>
      </c>
      <c r="O30" s="11">
        <v>31</v>
      </c>
      <c r="P30" s="11">
        <v>124.92</v>
      </c>
      <c r="Q30" s="13" t="s">
        <v>8317</v>
      </c>
      <c r="R30" t="s">
        <v>8319</v>
      </c>
      <c r="S30" s="16">
        <v>42668.726701388892</v>
      </c>
      <c r="T30" s="16">
        <v>42698.768368055549</v>
      </c>
    </row>
    <row r="31" spans="1:20" ht="261" x14ac:dyDescent="0.35">
      <c r="A31">
        <v>703</v>
      </c>
      <c r="B31" s="9" t="s">
        <v>704</v>
      </c>
      <c r="C31" s="3" t="s">
        <v>4813</v>
      </c>
      <c r="D31" s="5">
        <v>15000</v>
      </c>
      <c r="E31" s="7">
        <v>837</v>
      </c>
      <c r="F31" t="s">
        <v>8220</v>
      </c>
      <c r="G31" t="s">
        <v>8223</v>
      </c>
      <c r="H31" t="s">
        <v>8245</v>
      </c>
      <c r="I31" s="11">
        <v>1485905520</v>
      </c>
      <c r="J31">
        <v>1481150949</v>
      </c>
      <c r="K31" t="b">
        <v>0</v>
      </c>
      <c r="L31">
        <v>7</v>
      </c>
      <c r="M31" t="b">
        <v>0</v>
      </c>
      <c r="N31" t="s">
        <v>8271</v>
      </c>
      <c r="O31" s="11">
        <v>6</v>
      </c>
      <c r="P31" s="11">
        <v>119.57</v>
      </c>
      <c r="Q31" s="13" t="s">
        <v>8317</v>
      </c>
      <c r="R31" t="s">
        <v>8319</v>
      </c>
      <c r="S31" s="16">
        <v>42711.950798611113</v>
      </c>
      <c r="T31" s="16">
        <v>42766.98055555555</v>
      </c>
    </row>
    <row r="32" spans="1:20" ht="145" x14ac:dyDescent="0.35">
      <c r="A32">
        <v>709</v>
      </c>
      <c r="B32" s="9" t="s">
        <v>710</v>
      </c>
      <c r="C32" s="3" t="s">
        <v>4819</v>
      </c>
      <c r="D32" s="5">
        <v>15000</v>
      </c>
      <c r="E32" s="7">
        <v>61</v>
      </c>
      <c r="F32" t="s">
        <v>8220</v>
      </c>
      <c r="G32" t="s">
        <v>8223</v>
      </c>
      <c r="H32" t="s">
        <v>8245</v>
      </c>
      <c r="I32" s="11">
        <v>1417741159</v>
      </c>
      <c r="J32">
        <v>1415149159</v>
      </c>
      <c r="K32" t="b">
        <v>0</v>
      </c>
      <c r="L32">
        <v>2</v>
      </c>
      <c r="M32" t="b">
        <v>0</v>
      </c>
      <c r="N32" t="s">
        <v>8271</v>
      </c>
      <c r="O32" s="11">
        <v>0</v>
      </c>
      <c r="P32" s="11">
        <v>30.5</v>
      </c>
      <c r="Q32" s="13" t="s">
        <v>8317</v>
      </c>
      <c r="R32" t="s">
        <v>8319</v>
      </c>
      <c r="S32" s="16">
        <v>41948.041192129633</v>
      </c>
      <c r="T32" s="16">
        <v>41978.041192129633</v>
      </c>
    </row>
    <row r="33" spans="1:20" ht="232" x14ac:dyDescent="0.35">
      <c r="A33">
        <v>712</v>
      </c>
      <c r="B33" s="9" t="s">
        <v>713</v>
      </c>
      <c r="C33" s="3" t="s">
        <v>4822</v>
      </c>
      <c r="D33" s="5">
        <v>48500</v>
      </c>
      <c r="E33" s="7">
        <v>105</v>
      </c>
      <c r="F33" t="s">
        <v>8220</v>
      </c>
      <c r="G33" t="s">
        <v>8223</v>
      </c>
      <c r="H33" t="s">
        <v>8245</v>
      </c>
      <c r="I33" s="11">
        <v>1455466832</v>
      </c>
      <c r="J33">
        <v>1452874832</v>
      </c>
      <c r="K33" t="b">
        <v>0</v>
      </c>
      <c r="L33">
        <v>4</v>
      </c>
      <c r="M33" t="b">
        <v>0</v>
      </c>
      <c r="N33" t="s">
        <v>8271</v>
      </c>
      <c r="O33" s="11">
        <v>0</v>
      </c>
      <c r="P33" s="11">
        <v>26.25</v>
      </c>
      <c r="Q33" s="13" t="s">
        <v>8317</v>
      </c>
      <c r="R33" t="s">
        <v>8319</v>
      </c>
      <c r="S33" s="16">
        <v>42384.680925925932</v>
      </c>
      <c r="T33" s="16">
        <v>42414.680925925932</v>
      </c>
    </row>
    <row r="34" spans="1:20" ht="217.5" x14ac:dyDescent="0.35">
      <c r="A34">
        <v>714</v>
      </c>
      <c r="B34" s="9" t="s">
        <v>715</v>
      </c>
      <c r="C34" s="3" t="s">
        <v>4824</v>
      </c>
      <c r="D34" s="5">
        <v>15000</v>
      </c>
      <c r="E34" s="7">
        <v>2249</v>
      </c>
      <c r="F34" t="s">
        <v>8220</v>
      </c>
      <c r="G34" t="s">
        <v>8223</v>
      </c>
      <c r="H34" t="s">
        <v>8245</v>
      </c>
      <c r="I34" s="11">
        <v>1488308082</v>
      </c>
      <c r="J34">
        <v>1483124082</v>
      </c>
      <c r="K34" t="b">
        <v>0</v>
      </c>
      <c r="L34">
        <v>28</v>
      </c>
      <c r="M34" t="b">
        <v>0</v>
      </c>
      <c r="N34" t="s">
        <v>8271</v>
      </c>
      <c r="O34" s="11">
        <v>15</v>
      </c>
      <c r="P34" s="11">
        <v>80.319999999999993</v>
      </c>
      <c r="Q34" s="13" t="s">
        <v>8317</v>
      </c>
      <c r="R34" t="s">
        <v>8319</v>
      </c>
      <c r="S34" s="16">
        <v>42734.787986111114</v>
      </c>
      <c r="T34" s="16">
        <v>42794.787986111114</v>
      </c>
    </row>
    <row r="35" spans="1:20" ht="275.5" x14ac:dyDescent="0.35">
      <c r="A35">
        <v>715</v>
      </c>
      <c r="B35" s="9" t="s">
        <v>716</v>
      </c>
      <c r="C35" s="3" t="s">
        <v>4825</v>
      </c>
      <c r="D35" s="5">
        <v>27500</v>
      </c>
      <c r="E35" s="7">
        <v>1389</v>
      </c>
      <c r="F35" t="s">
        <v>8220</v>
      </c>
      <c r="G35" t="s">
        <v>8223</v>
      </c>
      <c r="H35" t="s">
        <v>8245</v>
      </c>
      <c r="I35" s="11">
        <v>1446693040</v>
      </c>
      <c r="J35">
        <v>1443233440</v>
      </c>
      <c r="K35" t="b">
        <v>0</v>
      </c>
      <c r="L35">
        <v>12</v>
      </c>
      <c r="M35" t="b">
        <v>0</v>
      </c>
      <c r="N35" t="s">
        <v>8271</v>
      </c>
      <c r="O35" s="11">
        <v>5</v>
      </c>
      <c r="P35" s="11">
        <v>115.75</v>
      </c>
      <c r="Q35" s="13" t="s">
        <v>8317</v>
      </c>
      <c r="R35" t="s">
        <v>8319</v>
      </c>
      <c r="S35" s="16">
        <v>42273.090740740736</v>
      </c>
      <c r="T35" s="16">
        <v>42313.132407407407</v>
      </c>
    </row>
    <row r="36" spans="1:20" ht="217.5" x14ac:dyDescent="0.35">
      <c r="A36">
        <v>716</v>
      </c>
      <c r="B36" s="9" t="s">
        <v>717</v>
      </c>
      <c r="C36" s="3" t="s">
        <v>4826</v>
      </c>
      <c r="D36" s="5">
        <v>7000</v>
      </c>
      <c r="E36" s="7">
        <v>715</v>
      </c>
      <c r="F36" t="s">
        <v>8220</v>
      </c>
      <c r="G36" t="s">
        <v>8223</v>
      </c>
      <c r="H36" t="s">
        <v>8245</v>
      </c>
      <c r="I36" s="11">
        <v>1417392000</v>
      </c>
      <c r="J36">
        <v>1414511307</v>
      </c>
      <c r="K36" t="b">
        <v>0</v>
      </c>
      <c r="L36">
        <v>16</v>
      </c>
      <c r="M36" t="b">
        <v>0</v>
      </c>
      <c r="N36" t="s">
        <v>8271</v>
      </c>
      <c r="O36" s="11">
        <v>10</v>
      </c>
      <c r="P36" s="11">
        <v>44.69</v>
      </c>
      <c r="Q36" s="13" t="s">
        <v>8317</v>
      </c>
      <c r="R36" t="s">
        <v>8319</v>
      </c>
      <c r="S36" s="16">
        <v>41940.658645833333</v>
      </c>
      <c r="T36" s="16">
        <v>41974</v>
      </c>
    </row>
    <row r="37" spans="1:20" ht="87" x14ac:dyDescent="0.35">
      <c r="A37">
        <v>717</v>
      </c>
      <c r="B37" s="9" t="s">
        <v>718</v>
      </c>
      <c r="C37" s="3" t="s">
        <v>4827</v>
      </c>
      <c r="D37" s="5">
        <v>100000</v>
      </c>
      <c r="E37" s="7">
        <v>305</v>
      </c>
      <c r="F37" t="s">
        <v>8220</v>
      </c>
      <c r="G37" t="s">
        <v>8223</v>
      </c>
      <c r="H37" t="s">
        <v>8245</v>
      </c>
      <c r="I37" s="11">
        <v>1409949002</v>
      </c>
      <c r="J37">
        <v>1407357002</v>
      </c>
      <c r="K37" t="b">
        <v>0</v>
      </c>
      <c r="L37">
        <v>4</v>
      </c>
      <c r="M37" t="b">
        <v>0</v>
      </c>
      <c r="N37" t="s">
        <v>8271</v>
      </c>
      <c r="O37" s="11">
        <v>0</v>
      </c>
      <c r="P37" s="11">
        <v>76.25</v>
      </c>
      <c r="Q37" s="13" t="s">
        <v>8317</v>
      </c>
      <c r="R37" t="s">
        <v>8319</v>
      </c>
      <c r="S37" s="16">
        <v>41857.854189814818</v>
      </c>
      <c r="T37" s="16">
        <v>41887.854189814818</v>
      </c>
    </row>
    <row r="38" spans="1:20" ht="246.5" x14ac:dyDescent="0.35">
      <c r="A38">
        <v>718</v>
      </c>
      <c r="B38" s="9" t="s">
        <v>719</v>
      </c>
      <c r="C38" s="3" t="s">
        <v>4828</v>
      </c>
      <c r="D38" s="5">
        <v>12000</v>
      </c>
      <c r="E38" s="7">
        <v>90</v>
      </c>
      <c r="F38" t="s">
        <v>8220</v>
      </c>
      <c r="G38" t="s">
        <v>8223</v>
      </c>
      <c r="H38" t="s">
        <v>8245</v>
      </c>
      <c r="I38" s="11">
        <v>1487397540</v>
      </c>
      <c r="J38">
        <v>1484684247</v>
      </c>
      <c r="K38" t="b">
        <v>0</v>
      </c>
      <c r="L38">
        <v>4</v>
      </c>
      <c r="M38" t="b">
        <v>0</v>
      </c>
      <c r="N38" t="s">
        <v>8271</v>
      </c>
      <c r="O38" s="11">
        <v>1</v>
      </c>
      <c r="P38" s="11">
        <v>22.5</v>
      </c>
      <c r="Q38" s="13" t="s">
        <v>8317</v>
      </c>
      <c r="R38" t="s">
        <v>8319</v>
      </c>
      <c r="S38" s="16">
        <v>42752.845451388886</v>
      </c>
      <c r="T38" s="16">
        <v>42784.249305555553</v>
      </c>
    </row>
    <row r="39" spans="1:20" ht="261" x14ac:dyDescent="0.35">
      <c r="A39">
        <v>719</v>
      </c>
      <c r="B39" s="9" t="s">
        <v>720</v>
      </c>
      <c r="C39" s="3" t="s">
        <v>4829</v>
      </c>
      <c r="D39" s="5">
        <v>15000</v>
      </c>
      <c r="E39" s="7">
        <v>194</v>
      </c>
      <c r="F39" t="s">
        <v>8220</v>
      </c>
      <c r="G39" t="s">
        <v>8223</v>
      </c>
      <c r="H39" t="s">
        <v>8245</v>
      </c>
      <c r="I39" s="11">
        <v>1456189076</v>
      </c>
      <c r="J39">
        <v>1454979476</v>
      </c>
      <c r="K39" t="b">
        <v>0</v>
      </c>
      <c r="L39">
        <v>10</v>
      </c>
      <c r="M39" t="b">
        <v>0</v>
      </c>
      <c r="N39" t="s">
        <v>8271</v>
      </c>
      <c r="O39" s="11">
        <v>1</v>
      </c>
      <c r="P39" s="11">
        <v>19.399999999999999</v>
      </c>
      <c r="Q39" s="13" t="s">
        <v>8317</v>
      </c>
      <c r="R39" t="s">
        <v>8319</v>
      </c>
      <c r="S39" s="16">
        <v>42409.040231481486</v>
      </c>
      <c r="T39" s="16">
        <v>42423.040231481486</v>
      </c>
    </row>
    <row r="40" spans="1:20" ht="261" x14ac:dyDescent="0.35">
      <c r="A40">
        <v>940</v>
      </c>
      <c r="B40" s="9" t="s">
        <v>941</v>
      </c>
      <c r="C40" s="3" t="s">
        <v>5050</v>
      </c>
      <c r="D40" s="5">
        <v>9000</v>
      </c>
      <c r="E40" s="7">
        <v>1544</v>
      </c>
      <c r="F40" t="s">
        <v>8220</v>
      </c>
      <c r="G40" t="s">
        <v>8223</v>
      </c>
      <c r="H40" t="s">
        <v>8245</v>
      </c>
      <c r="I40" s="11">
        <v>1439251926</v>
      </c>
      <c r="J40">
        <v>1435363926</v>
      </c>
      <c r="K40" t="b">
        <v>0</v>
      </c>
      <c r="L40">
        <v>14</v>
      </c>
      <c r="M40" t="b">
        <v>0</v>
      </c>
      <c r="N40" t="s">
        <v>8271</v>
      </c>
      <c r="O40" s="11">
        <v>17</v>
      </c>
      <c r="P40" s="11">
        <v>110.29</v>
      </c>
      <c r="Q40" s="13" t="s">
        <v>8317</v>
      </c>
      <c r="R40" t="s">
        <v>8319</v>
      </c>
      <c r="S40" s="16">
        <v>42182.008402777778</v>
      </c>
      <c r="T40" s="16">
        <v>42227.008402777778</v>
      </c>
    </row>
    <row r="41" spans="1:20" ht="261" x14ac:dyDescent="0.35">
      <c r="A41">
        <v>941</v>
      </c>
      <c r="B41" s="9" t="s">
        <v>942</v>
      </c>
      <c r="C41" s="3" t="s">
        <v>5051</v>
      </c>
      <c r="D41" s="5">
        <v>50000</v>
      </c>
      <c r="E41" s="7">
        <v>1161</v>
      </c>
      <c r="F41" t="s">
        <v>8220</v>
      </c>
      <c r="G41" t="s">
        <v>8223</v>
      </c>
      <c r="H41" t="s">
        <v>8245</v>
      </c>
      <c r="I41" s="11">
        <v>1486693145</v>
      </c>
      <c r="J41">
        <v>1484101145</v>
      </c>
      <c r="K41" t="b">
        <v>0</v>
      </c>
      <c r="L41">
        <v>31</v>
      </c>
      <c r="M41" t="b">
        <v>0</v>
      </c>
      <c r="N41" t="s">
        <v>8271</v>
      </c>
      <c r="O41" s="11">
        <v>2</v>
      </c>
      <c r="P41" s="11">
        <v>37.450000000000003</v>
      </c>
      <c r="Q41" s="13" t="s">
        <v>8317</v>
      </c>
      <c r="R41" t="s">
        <v>8319</v>
      </c>
      <c r="S41" s="16">
        <v>42746.096585648149</v>
      </c>
      <c r="T41" s="16">
        <v>42776.096585648149</v>
      </c>
    </row>
    <row r="42" spans="1:20" ht="275.5" x14ac:dyDescent="0.35">
      <c r="A42">
        <v>942</v>
      </c>
      <c r="B42" s="9" t="s">
        <v>943</v>
      </c>
      <c r="C42" s="3" t="s">
        <v>5052</v>
      </c>
      <c r="D42" s="5">
        <v>7500</v>
      </c>
      <c r="E42" s="7">
        <v>668</v>
      </c>
      <c r="F42" t="s">
        <v>8220</v>
      </c>
      <c r="G42" t="s">
        <v>8223</v>
      </c>
      <c r="H42" t="s">
        <v>8245</v>
      </c>
      <c r="I42" s="11">
        <v>1455826460</v>
      </c>
      <c r="J42">
        <v>1452716060</v>
      </c>
      <c r="K42" t="b">
        <v>0</v>
      </c>
      <c r="L42">
        <v>16</v>
      </c>
      <c r="M42" t="b">
        <v>0</v>
      </c>
      <c r="N42" t="s">
        <v>8271</v>
      </c>
      <c r="O42" s="11">
        <v>9</v>
      </c>
      <c r="P42" s="11">
        <v>41.75</v>
      </c>
      <c r="Q42" s="13" t="s">
        <v>8317</v>
      </c>
      <c r="R42" t="s">
        <v>8319</v>
      </c>
      <c r="S42" s="16">
        <v>42382.843287037031</v>
      </c>
      <c r="T42" s="16">
        <v>42418.843287037031</v>
      </c>
    </row>
    <row r="43" spans="1:20" ht="145" x14ac:dyDescent="0.35">
      <c r="A43">
        <v>943</v>
      </c>
      <c r="B43" s="9" t="s">
        <v>944</v>
      </c>
      <c r="C43" s="3" t="s">
        <v>5053</v>
      </c>
      <c r="D43" s="5">
        <v>3000</v>
      </c>
      <c r="E43" s="7">
        <v>289</v>
      </c>
      <c r="F43" t="s">
        <v>8220</v>
      </c>
      <c r="G43" t="s">
        <v>8223</v>
      </c>
      <c r="H43" t="s">
        <v>8245</v>
      </c>
      <c r="I43" s="11">
        <v>1480438905</v>
      </c>
      <c r="J43">
        <v>1477843305</v>
      </c>
      <c r="K43" t="b">
        <v>0</v>
      </c>
      <c r="L43">
        <v>12</v>
      </c>
      <c r="M43" t="b">
        <v>0</v>
      </c>
      <c r="N43" t="s">
        <v>8271</v>
      </c>
      <c r="O43" s="11">
        <v>10</v>
      </c>
      <c r="P43" s="11">
        <v>24.08</v>
      </c>
      <c r="Q43" s="13" t="s">
        <v>8317</v>
      </c>
      <c r="R43" t="s">
        <v>8319</v>
      </c>
      <c r="S43" s="16">
        <v>42673.66788194445</v>
      </c>
      <c r="T43" s="16">
        <v>42703.709548611107</v>
      </c>
    </row>
    <row r="44" spans="1:20" ht="232" x14ac:dyDescent="0.35">
      <c r="A44">
        <v>944</v>
      </c>
      <c r="B44" s="9" t="s">
        <v>945</v>
      </c>
      <c r="C44" s="3" t="s">
        <v>5054</v>
      </c>
      <c r="D44" s="5">
        <v>50000</v>
      </c>
      <c r="E44" s="7">
        <v>6663</v>
      </c>
      <c r="F44" t="s">
        <v>8220</v>
      </c>
      <c r="G44" t="s">
        <v>8223</v>
      </c>
      <c r="H44" t="s">
        <v>8245</v>
      </c>
      <c r="I44" s="11">
        <v>1460988000</v>
      </c>
      <c r="J44">
        <v>1458050450</v>
      </c>
      <c r="K44" t="b">
        <v>0</v>
      </c>
      <c r="L44">
        <v>96</v>
      </c>
      <c r="M44" t="b">
        <v>0</v>
      </c>
      <c r="N44" t="s">
        <v>8271</v>
      </c>
      <c r="O44" s="11">
        <v>13</v>
      </c>
      <c r="P44" s="11">
        <v>69.41</v>
      </c>
      <c r="Q44" s="13" t="s">
        <v>8317</v>
      </c>
      <c r="R44" t="s">
        <v>8319</v>
      </c>
      <c r="S44" s="16">
        <v>42444.583912037036</v>
      </c>
      <c r="T44" s="16">
        <v>42478.583333333328</v>
      </c>
    </row>
    <row r="45" spans="1:20" ht="203" x14ac:dyDescent="0.35">
      <c r="A45">
        <v>946</v>
      </c>
      <c r="B45" s="9" t="s">
        <v>947</v>
      </c>
      <c r="C45" s="3" t="s">
        <v>5056</v>
      </c>
      <c r="D45" s="5">
        <v>15000</v>
      </c>
      <c r="E45" s="7">
        <v>286</v>
      </c>
      <c r="F45" t="s">
        <v>8220</v>
      </c>
      <c r="G45" t="s">
        <v>8223</v>
      </c>
      <c r="H45" t="s">
        <v>8245</v>
      </c>
      <c r="I45" s="11">
        <v>1473444048</v>
      </c>
      <c r="J45">
        <v>1470852048</v>
      </c>
      <c r="K45" t="b">
        <v>0</v>
      </c>
      <c r="L45">
        <v>5</v>
      </c>
      <c r="M45" t="b">
        <v>0</v>
      </c>
      <c r="N45" t="s">
        <v>8271</v>
      </c>
      <c r="O45" s="11">
        <v>2</v>
      </c>
      <c r="P45" s="11">
        <v>57.2</v>
      </c>
      <c r="Q45" s="13" t="s">
        <v>8317</v>
      </c>
      <c r="R45" t="s">
        <v>8319</v>
      </c>
      <c r="S45" s="16">
        <v>42592.750555555554</v>
      </c>
      <c r="T45" s="16">
        <v>42622.750555555554</v>
      </c>
    </row>
    <row r="46" spans="1:20" ht="246.5" x14ac:dyDescent="0.35">
      <c r="A46">
        <v>947</v>
      </c>
      <c r="B46" s="9" t="s">
        <v>948</v>
      </c>
      <c r="C46" s="3" t="s">
        <v>5057</v>
      </c>
      <c r="D46" s="5">
        <v>850</v>
      </c>
      <c r="E46" s="7">
        <v>0</v>
      </c>
      <c r="F46" t="s">
        <v>8220</v>
      </c>
      <c r="G46" t="s">
        <v>8223</v>
      </c>
      <c r="H46" t="s">
        <v>8245</v>
      </c>
      <c r="I46" s="11">
        <v>1467312306</v>
      </c>
      <c r="J46">
        <v>1462128306</v>
      </c>
      <c r="K46" t="b">
        <v>0</v>
      </c>
      <c r="L46">
        <v>0</v>
      </c>
      <c r="M46" t="b">
        <v>0</v>
      </c>
      <c r="N46" t="s">
        <v>8271</v>
      </c>
      <c r="O46" s="11">
        <v>0</v>
      </c>
      <c r="P46" s="11">
        <v>0</v>
      </c>
      <c r="Q46" s="13" t="s">
        <v>8317</v>
      </c>
      <c r="R46" t="s">
        <v>8319</v>
      </c>
      <c r="S46" s="16">
        <v>42491.781319444446</v>
      </c>
      <c r="T46" s="16">
        <v>42551.781319444446</v>
      </c>
    </row>
    <row r="47" spans="1:20" ht="72.5" x14ac:dyDescent="0.35">
      <c r="A47">
        <v>951</v>
      </c>
      <c r="B47" s="9" t="s">
        <v>952</v>
      </c>
      <c r="C47" s="3" t="s">
        <v>5061</v>
      </c>
      <c r="D47" s="5">
        <v>50000</v>
      </c>
      <c r="E47" s="7">
        <v>19195</v>
      </c>
      <c r="F47" t="s">
        <v>8220</v>
      </c>
      <c r="G47" t="s">
        <v>8223</v>
      </c>
      <c r="H47" t="s">
        <v>8245</v>
      </c>
      <c r="I47" s="11">
        <v>1465054872</v>
      </c>
      <c r="J47">
        <v>1461166872</v>
      </c>
      <c r="K47" t="b">
        <v>0</v>
      </c>
      <c r="L47">
        <v>121</v>
      </c>
      <c r="M47" t="b">
        <v>0</v>
      </c>
      <c r="N47" t="s">
        <v>8271</v>
      </c>
      <c r="O47" s="11">
        <v>38</v>
      </c>
      <c r="P47" s="11">
        <v>158.63999999999999</v>
      </c>
      <c r="Q47" s="13" t="s">
        <v>8317</v>
      </c>
      <c r="R47" t="s">
        <v>8319</v>
      </c>
      <c r="S47" s="16">
        <v>42480.653611111105</v>
      </c>
      <c r="T47" s="16">
        <v>42525.653611111105</v>
      </c>
    </row>
    <row r="48" spans="1:20" ht="145" x14ac:dyDescent="0.35">
      <c r="A48">
        <v>952</v>
      </c>
      <c r="B48" s="9" t="s">
        <v>953</v>
      </c>
      <c r="C48" s="3" t="s">
        <v>5062</v>
      </c>
      <c r="D48" s="5">
        <v>49000</v>
      </c>
      <c r="E48" s="7">
        <v>19572</v>
      </c>
      <c r="F48" t="s">
        <v>8220</v>
      </c>
      <c r="G48" t="s">
        <v>8223</v>
      </c>
      <c r="H48" t="s">
        <v>8245</v>
      </c>
      <c r="I48" s="11">
        <v>1479483812</v>
      </c>
      <c r="J48">
        <v>1476888212</v>
      </c>
      <c r="K48" t="b">
        <v>0</v>
      </c>
      <c r="L48">
        <v>196</v>
      </c>
      <c r="M48" t="b">
        <v>0</v>
      </c>
      <c r="N48" t="s">
        <v>8271</v>
      </c>
      <c r="O48" s="11">
        <v>40</v>
      </c>
      <c r="P48" s="11">
        <v>99.86</v>
      </c>
      <c r="Q48" s="13" t="s">
        <v>8317</v>
      </c>
      <c r="R48" t="s">
        <v>8319</v>
      </c>
      <c r="S48" s="16">
        <v>42662.613564814819</v>
      </c>
      <c r="T48" s="16">
        <v>42692.655231481483</v>
      </c>
    </row>
    <row r="49" spans="1:20" ht="246.5" x14ac:dyDescent="0.35">
      <c r="A49">
        <v>953</v>
      </c>
      <c r="B49" s="9" t="s">
        <v>954</v>
      </c>
      <c r="C49" s="3" t="s">
        <v>5063</v>
      </c>
      <c r="D49" s="5">
        <v>15000</v>
      </c>
      <c r="E49" s="7">
        <v>126</v>
      </c>
      <c r="F49" t="s">
        <v>8220</v>
      </c>
      <c r="G49" t="s">
        <v>8223</v>
      </c>
      <c r="H49" t="s">
        <v>8245</v>
      </c>
      <c r="I49" s="11">
        <v>1422158199</v>
      </c>
      <c r="J49">
        <v>1419566199</v>
      </c>
      <c r="K49" t="b">
        <v>0</v>
      </c>
      <c r="L49">
        <v>5</v>
      </c>
      <c r="M49" t="b">
        <v>0</v>
      </c>
      <c r="N49" t="s">
        <v>8271</v>
      </c>
      <c r="O49" s="11">
        <v>1</v>
      </c>
      <c r="P49" s="11">
        <v>25.2</v>
      </c>
      <c r="Q49" s="13" t="s">
        <v>8317</v>
      </c>
      <c r="R49" t="s">
        <v>8319</v>
      </c>
      <c r="S49" s="16">
        <v>41999.164340277777</v>
      </c>
      <c r="T49" s="16">
        <v>42029.164340277777</v>
      </c>
    </row>
    <row r="50" spans="1:20" ht="232" x14ac:dyDescent="0.35">
      <c r="A50">
        <v>954</v>
      </c>
      <c r="B50" s="9" t="s">
        <v>955</v>
      </c>
      <c r="C50" s="3" t="s">
        <v>5064</v>
      </c>
      <c r="D50" s="5">
        <v>15000</v>
      </c>
      <c r="E50" s="7">
        <v>6511</v>
      </c>
      <c r="F50" t="s">
        <v>8220</v>
      </c>
      <c r="G50" t="s">
        <v>8223</v>
      </c>
      <c r="H50" t="s">
        <v>8245</v>
      </c>
      <c r="I50" s="11">
        <v>1440100839</v>
      </c>
      <c r="J50">
        <v>1436472039</v>
      </c>
      <c r="K50" t="b">
        <v>0</v>
      </c>
      <c r="L50">
        <v>73</v>
      </c>
      <c r="M50" t="b">
        <v>0</v>
      </c>
      <c r="N50" t="s">
        <v>8271</v>
      </c>
      <c r="O50" s="11">
        <v>43</v>
      </c>
      <c r="P50" s="11">
        <v>89.19</v>
      </c>
      <c r="Q50" s="13" t="s">
        <v>8317</v>
      </c>
      <c r="R50" t="s">
        <v>8319</v>
      </c>
      <c r="S50" s="16">
        <v>42194.833784722221</v>
      </c>
      <c r="T50" s="16">
        <v>42236.833784722221</v>
      </c>
    </row>
    <row r="51" spans="1:20" ht="232" x14ac:dyDescent="0.35">
      <c r="A51">
        <v>955</v>
      </c>
      <c r="B51" s="9" t="s">
        <v>956</v>
      </c>
      <c r="C51" s="3" t="s">
        <v>5065</v>
      </c>
      <c r="D51" s="5">
        <v>300000</v>
      </c>
      <c r="E51" s="7">
        <v>16984</v>
      </c>
      <c r="F51" t="s">
        <v>8220</v>
      </c>
      <c r="G51" t="s">
        <v>8223</v>
      </c>
      <c r="H51" t="s">
        <v>8245</v>
      </c>
      <c r="I51" s="11">
        <v>1473750300</v>
      </c>
      <c r="J51">
        <v>1470294300</v>
      </c>
      <c r="K51" t="b">
        <v>0</v>
      </c>
      <c r="L51">
        <v>93</v>
      </c>
      <c r="M51" t="b">
        <v>0</v>
      </c>
      <c r="N51" t="s">
        <v>8271</v>
      </c>
      <c r="O51" s="11">
        <v>6</v>
      </c>
      <c r="P51" s="11">
        <v>182.62</v>
      </c>
      <c r="Q51" s="13" t="s">
        <v>8317</v>
      </c>
      <c r="R51" t="s">
        <v>8319</v>
      </c>
      <c r="S51" s="16">
        <v>42586.295138888891</v>
      </c>
      <c r="T51" s="16">
        <v>42626.295138888891</v>
      </c>
    </row>
    <row r="52" spans="1:20" ht="261" x14ac:dyDescent="0.35">
      <c r="A52">
        <v>956</v>
      </c>
      <c r="B52" s="9" t="s">
        <v>957</v>
      </c>
      <c r="C52" s="3" t="s">
        <v>5066</v>
      </c>
      <c r="D52" s="5">
        <v>50000</v>
      </c>
      <c r="E52" s="7">
        <v>861</v>
      </c>
      <c r="F52" t="s">
        <v>8220</v>
      </c>
      <c r="G52" t="s">
        <v>8223</v>
      </c>
      <c r="H52" t="s">
        <v>8245</v>
      </c>
      <c r="I52" s="11">
        <v>1430081759</v>
      </c>
      <c r="J52">
        <v>1424901359</v>
      </c>
      <c r="K52" t="b">
        <v>0</v>
      </c>
      <c r="L52">
        <v>17</v>
      </c>
      <c r="M52" t="b">
        <v>0</v>
      </c>
      <c r="N52" t="s">
        <v>8271</v>
      </c>
      <c r="O52" s="11">
        <v>2</v>
      </c>
      <c r="P52" s="11">
        <v>50.65</v>
      </c>
      <c r="Q52" s="13" t="s">
        <v>8317</v>
      </c>
      <c r="R52" t="s">
        <v>8319</v>
      </c>
      <c r="S52" s="16">
        <v>42060.913877314815</v>
      </c>
      <c r="T52" s="16">
        <v>42120.872210648144</v>
      </c>
    </row>
    <row r="53" spans="1:20" ht="159.5" x14ac:dyDescent="0.35">
      <c r="A53">
        <v>957</v>
      </c>
      <c r="B53" s="9" t="s">
        <v>958</v>
      </c>
      <c r="C53" s="3" t="s">
        <v>5067</v>
      </c>
      <c r="D53" s="5">
        <v>12000</v>
      </c>
      <c r="E53" s="7">
        <v>233</v>
      </c>
      <c r="F53" t="s">
        <v>8220</v>
      </c>
      <c r="G53" t="s">
        <v>8223</v>
      </c>
      <c r="H53" t="s">
        <v>8245</v>
      </c>
      <c r="I53" s="11">
        <v>1479392133</v>
      </c>
      <c r="J53">
        <v>1476710133</v>
      </c>
      <c r="K53" t="b">
        <v>0</v>
      </c>
      <c r="L53">
        <v>7</v>
      </c>
      <c r="M53" t="b">
        <v>0</v>
      </c>
      <c r="N53" t="s">
        <v>8271</v>
      </c>
      <c r="O53" s="11">
        <v>2</v>
      </c>
      <c r="P53" s="11">
        <v>33.29</v>
      </c>
      <c r="Q53" s="13" t="s">
        <v>8317</v>
      </c>
      <c r="R53" t="s">
        <v>8319</v>
      </c>
      <c r="S53" s="16">
        <v>42660.552465277782</v>
      </c>
      <c r="T53" s="16">
        <v>42691.594131944439</v>
      </c>
    </row>
    <row r="54" spans="1:20" ht="290" x14ac:dyDescent="0.35">
      <c r="A54">
        <v>958</v>
      </c>
      <c r="B54" s="9" t="s">
        <v>959</v>
      </c>
      <c r="C54" s="3" t="s">
        <v>5068</v>
      </c>
      <c r="D54" s="5">
        <v>7777</v>
      </c>
      <c r="E54" s="7">
        <v>881</v>
      </c>
      <c r="F54" t="s">
        <v>8220</v>
      </c>
      <c r="G54" t="s">
        <v>8223</v>
      </c>
      <c r="H54" t="s">
        <v>8245</v>
      </c>
      <c r="I54" s="11">
        <v>1428641940</v>
      </c>
      <c r="J54">
        <v>1426792563</v>
      </c>
      <c r="K54" t="b">
        <v>0</v>
      </c>
      <c r="L54">
        <v>17</v>
      </c>
      <c r="M54" t="b">
        <v>0</v>
      </c>
      <c r="N54" t="s">
        <v>8271</v>
      </c>
      <c r="O54" s="11">
        <v>11</v>
      </c>
      <c r="P54" s="11">
        <v>51.82</v>
      </c>
      <c r="Q54" s="13" t="s">
        <v>8317</v>
      </c>
      <c r="R54" t="s">
        <v>8319</v>
      </c>
      <c r="S54" s="16">
        <v>42082.802812499998</v>
      </c>
      <c r="T54" s="16">
        <v>42104.207638888889</v>
      </c>
    </row>
    <row r="55" spans="1:20" ht="246.5" x14ac:dyDescent="0.35">
      <c r="A55">
        <v>959</v>
      </c>
      <c r="B55" s="9" t="s">
        <v>960</v>
      </c>
      <c r="C55" s="3" t="s">
        <v>5069</v>
      </c>
      <c r="D55" s="5">
        <v>50000</v>
      </c>
      <c r="E55" s="7">
        <v>19430</v>
      </c>
      <c r="F55" t="s">
        <v>8220</v>
      </c>
      <c r="G55" t="s">
        <v>8223</v>
      </c>
      <c r="H55" t="s">
        <v>8245</v>
      </c>
      <c r="I55" s="11">
        <v>1421640665</v>
      </c>
      <c r="J55">
        <v>1419048665</v>
      </c>
      <c r="K55" t="b">
        <v>0</v>
      </c>
      <c r="L55">
        <v>171</v>
      </c>
      <c r="M55" t="b">
        <v>0</v>
      </c>
      <c r="N55" t="s">
        <v>8271</v>
      </c>
      <c r="O55" s="11">
        <v>39</v>
      </c>
      <c r="P55" s="11">
        <v>113.63</v>
      </c>
      <c r="Q55" s="13" t="s">
        <v>8317</v>
      </c>
      <c r="R55" t="s">
        <v>8319</v>
      </c>
      <c r="S55" s="16">
        <v>41993.174363425926</v>
      </c>
      <c r="T55" s="16">
        <v>42023.174363425926</v>
      </c>
    </row>
    <row r="56" spans="1:20" ht="232" x14ac:dyDescent="0.35">
      <c r="A56">
        <v>960</v>
      </c>
      <c r="B56" s="9" t="s">
        <v>961</v>
      </c>
      <c r="C56" s="3" t="s">
        <v>5070</v>
      </c>
      <c r="D56" s="5">
        <v>55650</v>
      </c>
      <c r="E56" s="7">
        <v>25655</v>
      </c>
      <c r="F56" t="s">
        <v>8220</v>
      </c>
      <c r="G56" t="s">
        <v>8223</v>
      </c>
      <c r="H56" t="s">
        <v>8245</v>
      </c>
      <c r="I56" s="11">
        <v>1489500155</v>
      </c>
      <c r="J56">
        <v>1485874955</v>
      </c>
      <c r="K56" t="b">
        <v>0</v>
      </c>
      <c r="L56">
        <v>188</v>
      </c>
      <c r="M56" t="b">
        <v>0</v>
      </c>
      <c r="N56" t="s">
        <v>8271</v>
      </c>
      <c r="O56" s="11">
        <v>46</v>
      </c>
      <c r="P56" s="11">
        <v>136.46</v>
      </c>
      <c r="Q56" s="13" t="s">
        <v>8317</v>
      </c>
      <c r="R56" t="s">
        <v>8319</v>
      </c>
      <c r="S56" s="16">
        <v>42766.626793981486</v>
      </c>
      <c r="T56" s="16">
        <v>42808.585127314815</v>
      </c>
    </row>
    <row r="57" spans="1:20" ht="159.5" x14ac:dyDescent="0.35">
      <c r="A57">
        <v>961</v>
      </c>
      <c r="B57" s="9" t="s">
        <v>962</v>
      </c>
      <c r="C57" s="3" t="s">
        <v>5071</v>
      </c>
      <c r="D57" s="5">
        <v>95000</v>
      </c>
      <c r="E57" s="7">
        <v>40079</v>
      </c>
      <c r="F57" t="s">
        <v>8220</v>
      </c>
      <c r="G57" t="s">
        <v>8223</v>
      </c>
      <c r="H57" t="s">
        <v>8245</v>
      </c>
      <c r="I57" s="11">
        <v>1487617200</v>
      </c>
      <c r="J57">
        <v>1483634335</v>
      </c>
      <c r="K57" t="b">
        <v>0</v>
      </c>
      <c r="L57">
        <v>110</v>
      </c>
      <c r="M57" t="b">
        <v>0</v>
      </c>
      <c r="N57" t="s">
        <v>8271</v>
      </c>
      <c r="O57" s="11">
        <v>42</v>
      </c>
      <c r="P57" s="11">
        <v>364.35</v>
      </c>
      <c r="Q57" s="13" t="s">
        <v>8317</v>
      </c>
      <c r="R57" t="s">
        <v>8319</v>
      </c>
      <c r="S57" s="16">
        <v>42740.693692129629</v>
      </c>
      <c r="T57" s="16">
        <v>42786.791666666672</v>
      </c>
    </row>
    <row r="58" spans="1:20" ht="261" x14ac:dyDescent="0.35">
      <c r="A58">
        <v>962</v>
      </c>
      <c r="B58" s="9" t="s">
        <v>963</v>
      </c>
      <c r="C58" s="3" t="s">
        <v>5072</v>
      </c>
      <c r="D58" s="5">
        <v>2500</v>
      </c>
      <c r="E58" s="7">
        <v>712</v>
      </c>
      <c r="F58" t="s">
        <v>8220</v>
      </c>
      <c r="G58" t="s">
        <v>8223</v>
      </c>
      <c r="H58" t="s">
        <v>8245</v>
      </c>
      <c r="I58" s="11">
        <v>1455210353</v>
      </c>
      <c r="J58">
        <v>1451927153</v>
      </c>
      <c r="K58" t="b">
        <v>0</v>
      </c>
      <c r="L58">
        <v>37</v>
      </c>
      <c r="M58" t="b">
        <v>0</v>
      </c>
      <c r="N58" t="s">
        <v>8271</v>
      </c>
      <c r="O58" s="11">
        <v>28</v>
      </c>
      <c r="P58" s="11">
        <v>19.239999999999998</v>
      </c>
      <c r="Q58" s="13" t="s">
        <v>8317</v>
      </c>
      <c r="R58" t="s">
        <v>8319</v>
      </c>
      <c r="S58" s="16">
        <v>42373.712418981479</v>
      </c>
      <c r="T58" s="16">
        <v>42411.712418981479</v>
      </c>
    </row>
    <row r="59" spans="1:20" ht="145" x14ac:dyDescent="0.35">
      <c r="A59">
        <v>963</v>
      </c>
      <c r="B59" s="9" t="s">
        <v>964</v>
      </c>
      <c r="C59" s="3" t="s">
        <v>5073</v>
      </c>
      <c r="D59" s="5">
        <v>35000</v>
      </c>
      <c r="E59" s="7">
        <v>377</v>
      </c>
      <c r="F59" t="s">
        <v>8220</v>
      </c>
      <c r="G59" t="s">
        <v>8223</v>
      </c>
      <c r="H59" t="s">
        <v>8245</v>
      </c>
      <c r="I59" s="11">
        <v>1476717319</v>
      </c>
      <c r="J59">
        <v>1473693319</v>
      </c>
      <c r="K59" t="b">
        <v>0</v>
      </c>
      <c r="L59">
        <v>9</v>
      </c>
      <c r="M59" t="b">
        <v>0</v>
      </c>
      <c r="N59" t="s">
        <v>8271</v>
      </c>
      <c r="O59" s="11">
        <v>1</v>
      </c>
      <c r="P59" s="11">
        <v>41.89</v>
      </c>
      <c r="Q59" s="13" t="s">
        <v>8317</v>
      </c>
      <c r="R59" t="s">
        <v>8319</v>
      </c>
      <c r="S59" s="16">
        <v>42625.635636574079</v>
      </c>
      <c r="T59" s="16">
        <v>42660.635636574079</v>
      </c>
    </row>
    <row r="60" spans="1:20" ht="290" x14ac:dyDescent="0.35">
      <c r="A60">
        <v>965</v>
      </c>
      <c r="B60" s="9" t="s">
        <v>966</v>
      </c>
      <c r="C60" s="3" t="s">
        <v>5075</v>
      </c>
      <c r="D60" s="5">
        <v>25000</v>
      </c>
      <c r="E60" s="7">
        <v>298</v>
      </c>
      <c r="F60" t="s">
        <v>8220</v>
      </c>
      <c r="G60" t="s">
        <v>8223</v>
      </c>
      <c r="H60" t="s">
        <v>8245</v>
      </c>
      <c r="I60" s="11">
        <v>1477454340</v>
      </c>
      <c r="J60">
        <v>1474676646</v>
      </c>
      <c r="K60" t="b">
        <v>0</v>
      </c>
      <c r="L60">
        <v>6</v>
      </c>
      <c r="M60" t="b">
        <v>0</v>
      </c>
      <c r="N60" t="s">
        <v>8271</v>
      </c>
      <c r="O60" s="11">
        <v>1</v>
      </c>
      <c r="P60" s="11">
        <v>49.67</v>
      </c>
      <c r="Q60" s="13" t="s">
        <v>8317</v>
      </c>
      <c r="R60" t="s">
        <v>8319</v>
      </c>
      <c r="S60" s="16">
        <v>42637.016736111109</v>
      </c>
      <c r="T60" s="16">
        <v>42669.165972222225</v>
      </c>
    </row>
    <row r="61" spans="1:20" ht="217.5" x14ac:dyDescent="0.35">
      <c r="A61">
        <v>966</v>
      </c>
      <c r="B61" s="9" t="s">
        <v>967</v>
      </c>
      <c r="C61" s="3" t="s">
        <v>5076</v>
      </c>
      <c r="D61" s="5">
        <v>12000</v>
      </c>
      <c r="E61" s="7">
        <v>1776</v>
      </c>
      <c r="F61" t="s">
        <v>8220</v>
      </c>
      <c r="G61" t="s">
        <v>8223</v>
      </c>
      <c r="H61" t="s">
        <v>8245</v>
      </c>
      <c r="I61" s="11">
        <v>1475766932</v>
      </c>
      <c r="J61">
        <v>1473174932</v>
      </c>
      <c r="K61" t="b">
        <v>0</v>
      </c>
      <c r="L61">
        <v>30</v>
      </c>
      <c r="M61" t="b">
        <v>0</v>
      </c>
      <c r="N61" t="s">
        <v>8271</v>
      </c>
      <c r="O61" s="11">
        <v>15</v>
      </c>
      <c r="P61" s="11">
        <v>59.2</v>
      </c>
      <c r="Q61" s="13" t="s">
        <v>8317</v>
      </c>
      <c r="R61" t="s">
        <v>8319</v>
      </c>
      <c r="S61" s="16">
        <v>42619.635787037041</v>
      </c>
      <c r="T61" s="16">
        <v>42649.635787037041</v>
      </c>
    </row>
    <row r="62" spans="1:20" ht="203" x14ac:dyDescent="0.35">
      <c r="A62">
        <v>967</v>
      </c>
      <c r="B62" s="9" t="s">
        <v>968</v>
      </c>
      <c r="C62" s="3" t="s">
        <v>5077</v>
      </c>
      <c r="D62" s="5">
        <v>20000</v>
      </c>
      <c r="E62" s="7">
        <v>3562</v>
      </c>
      <c r="F62" t="s">
        <v>8220</v>
      </c>
      <c r="G62" t="s">
        <v>8223</v>
      </c>
      <c r="H62" t="s">
        <v>8245</v>
      </c>
      <c r="I62" s="11">
        <v>1461301574</v>
      </c>
      <c r="J62">
        <v>1456121174</v>
      </c>
      <c r="K62" t="b">
        <v>0</v>
      </c>
      <c r="L62">
        <v>81</v>
      </c>
      <c r="M62" t="b">
        <v>0</v>
      </c>
      <c r="N62" t="s">
        <v>8271</v>
      </c>
      <c r="O62" s="11">
        <v>18</v>
      </c>
      <c r="P62" s="11">
        <v>43.98</v>
      </c>
      <c r="Q62" s="13" t="s">
        <v>8317</v>
      </c>
      <c r="R62" t="s">
        <v>8319</v>
      </c>
      <c r="S62" s="16">
        <v>42422.254328703704</v>
      </c>
      <c r="T62" s="16">
        <v>42482.21266203704</v>
      </c>
    </row>
    <row r="63" spans="1:20" ht="275.5" x14ac:dyDescent="0.35">
      <c r="A63">
        <v>968</v>
      </c>
      <c r="B63" s="9" t="s">
        <v>969</v>
      </c>
      <c r="C63" s="3" t="s">
        <v>5078</v>
      </c>
      <c r="D63" s="5">
        <v>8000</v>
      </c>
      <c r="E63" s="7">
        <v>106</v>
      </c>
      <c r="F63" t="s">
        <v>8220</v>
      </c>
      <c r="G63" t="s">
        <v>8223</v>
      </c>
      <c r="H63" t="s">
        <v>8245</v>
      </c>
      <c r="I63" s="11">
        <v>1408134034</v>
      </c>
      <c r="J63">
        <v>1405542034</v>
      </c>
      <c r="K63" t="b">
        <v>0</v>
      </c>
      <c r="L63">
        <v>4</v>
      </c>
      <c r="M63" t="b">
        <v>0</v>
      </c>
      <c r="N63" t="s">
        <v>8271</v>
      </c>
      <c r="O63" s="11">
        <v>1</v>
      </c>
      <c r="P63" s="11">
        <v>26.5</v>
      </c>
      <c r="Q63" s="13" t="s">
        <v>8317</v>
      </c>
      <c r="R63" t="s">
        <v>8319</v>
      </c>
      <c r="S63" s="16">
        <v>41836.847615740742</v>
      </c>
      <c r="T63" s="16">
        <v>41866.847615740742</v>
      </c>
    </row>
    <row r="64" spans="1:20" ht="261" x14ac:dyDescent="0.35">
      <c r="A64">
        <v>971</v>
      </c>
      <c r="B64" s="9" t="s">
        <v>972</v>
      </c>
      <c r="C64" s="3" t="s">
        <v>5081</v>
      </c>
      <c r="D64" s="5">
        <v>100000</v>
      </c>
      <c r="E64" s="7">
        <v>226</v>
      </c>
      <c r="F64" t="s">
        <v>8220</v>
      </c>
      <c r="G64" t="s">
        <v>8223</v>
      </c>
      <c r="H64" t="s">
        <v>8245</v>
      </c>
      <c r="I64" s="11">
        <v>1433178060</v>
      </c>
      <c r="J64">
        <v>1429290060</v>
      </c>
      <c r="K64" t="b">
        <v>0</v>
      </c>
      <c r="L64">
        <v>5</v>
      </c>
      <c r="M64" t="b">
        <v>0</v>
      </c>
      <c r="N64" t="s">
        <v>8271</v>
      </c>
      <c r="O64" s="11">
        <v>0</v>
      </c>
      <c r="P64" s="11">
        <v>45.2</v>
      </c>
      <c r="Q64" s="13" t="s">
        <v>8317</v>
      </c>
      <c r="R64" t="s">
        <v>8319</v>
      </c>
      <c r="S64" s="16">
        <v>42111.709027777775</v>
      </c>
      <c r="T64" s="16">
        <v>42156.709027777775</v>
      </c>
    </row>
    <row r="65" spans="1:20" ht="232" x14ac:dyDescent="0.35">
      <c r="A65">
        <v>972</v>
      </c>
      <c r="B65" s="9" t="s">
        <v>973</v>
      </c>
      <c r="C65" s="3" t="s">
        <v>5082</v>
      </c>
      <c r="D65" s="5">
        <v>20000</v>
      </c>
      <c r="E65" s="7">
        <v>6925</v>
      </c>
      <c r="F65" t="s">
        <v>8220</v>
      </c>
      <c r="G65" t="s">
        <v>8223</v>
      </c>
      <c r="H65" t="s">
        <v>8245</v>
      </c>
      <c r="I65" s="11">
        <v>1409813940</v>
      </c>
      <c r="J65">
        <v>1407271598</v>
      </c>
      <c r="K65" t="b">
        <v>0</v>
      </c>
      <c r="L65">
        <v>45</v>
      </c>
      <c r="M65" t="b">
        <v>0</v>
      </c>
      <c r="N65" t="s">
        <v>8271</v>
      </c>
      <c r="O65" s="11">
        <v>35</v>
      </c>
      <c r="P65" s="11">
        <v>153.88999999999999</v>
      </c>
      <c r="Q65" s="13" t="s">
        <v>8317</v>
      </c>
      <c r="R65" t="s">
        <v>8319</v>
      </c>
      <c r="S65" s="16">
        <v>41856.865717592591</v>
      </c>
      <c r="T65" s="16">
        <v>41886.290972222225</v>
      </c>
    </row>
    <row r="66" spans="1:20" ht="261" x14ac:dyDescent="0.35">
      <c r="A66">
        <v>973</v>
      </c>
      <c r="B66" s="9" t="s">
        <v>974</v>
      </c>
      <c r="C66" s="3" t="s">
        <v>5083</v>
      </c>
      <c r="D66" s="5">
        <v>20000</v>
      </c>
      <c r="E66" s="7">
        <v>411</v>
      </c>
      <c r="F66" t="s">
        <v>8220</v>
      </c>
      <c r="G66" t="s">
        <v>8223</v>
      </c>
      <c r="H66" t="s">
        <v>8245</v>
      </c>
      <c r="I66" s="11">
        <v>1447032093</v>
      </c>
      <c r="J66">
        <v>1441844493</v>
      </c>
      <c r="K66" t="b">
        <v>0</v>
      </c>
      <c r="L66">
        <v>8</v>
      </c>
      <c r="M66" t="b">
        <v>0</v>
      </c>
      <c r="N66" t="s">
        <v>8271</v>
      </c>
      <c r="O66" s="11">
        <v>2</v>
      </c>
      <c r="P66" s="11">
        <v>51.38</v>
      </c>
      <c r="Q66" s="13" t="s">
        <v>8317</v>
      </c>
      <c r="R66" t="s">
        <v>8319</v>
      </c>
      <c r="S66" s="16">
        <v>42257.014965277776</v>
      </c>
      <c r="T66" s="16">
        <v>42317.056631944448</v>
      </c>
    </row>
    <row r="67" spans="1:20" ht="246.5" x14ac:dyDescent="0.35">
      <c r="A67">
        <v>974</v>
      </c>
      <c r="B67" s="9" t="s">
        <v>975</v>
      </c>
      <c r="C67" s="3" t="s">
        <v>5084</v>
      </c>
      <c r="D67" s="5">
        <v>50000</v>
      </c>
      <c r="E67" s="7">
        <v>280</v>
      </c>
      <c r="F67" t="s">
        <v>8220</v>
      </c>
      <c r="G67" t="s">
        <v>8223</v>
      </c>
      <c r="H67" t="s">
        <v>8245</v>
      </c>
      <c r="I67" s="11">
        <v>1458925156</v>
      </c>
      <c r="J67">
        <v>1456336756</v>
      </c>
      <c r="K67" t="b">
        <v>0</v>
      </c>
      <c r="L67">
        <v>3</v>
      </c>
      <c r="M67" t="b">
        <v>0</v>
      </c>
      <c r="N67" t="s">
        <v>8271</v>
      </c>
      <c r="O67" s="11">
        <v>1</v>
      </c>
      <c r="P67" s="11">
        <v>93.33</v>
      </c>
      <c r="Q67" s="13" t="s">
        <v>8317</v>
      </c>
      <c r="R67" t="s">
        <v>8319</v>
      </c>
      <c r="S67" s="16">
        <v>42424.749490740738</v>
      </c>
      <c r="T67" s="16">
        <v>42454.707824074074</v>
      </c>
    </row>
    <row r="68" spans="1:20" ht="261" x14ac:dyDescent="0.35">
      <c r="A68">
        <v>975</v>
      </c>
      <c r="B68" s="9" t="s">
        <v>976</v>
      </c>
      <c r="C68" s="3" t="s">
        <v>5085</v>
      </c>
      <c r="D68" s="5">
        <v>100000</v>
      </c>
      <c r="E68" s="7">
        <v>2607</v>
      </c>
      <c r="F68" t="s">
        <v>8220</v>
      </c>
      <c r="G68" t="s">
        <v>8223</v>
      </c>
      <c r="H68" t="s">
        <v>8245</v>
      </c>
      <c r="I68" s="11">
        <v>1467132185</v>
      </c>
      <c r="J68">
        <v>1461948185</v>
      </c>
      <c r="K68" t="b">
        <v>0</v>
      </c>
      <c r="L68">
        <v>24</v>
      </c>
      <c r="M68" t="b">
        <v>0</v>
      </c>
      <c r="N68" t="s">
        <v>8271</v>
      </c>
      <c r="O68" s="11">
        <v>3</v>
      </c>
      <c r="P68" s="11">
        <v>108.63</v>
      </c>
      <c r="Q68" s="13" t="s">
        <v>8317</v>
      </c>
      <c r="R68" t="s">
        <v>8319</v>
      </c>
      <c r="S68" s="16">
        <v>42489.696585648147</v>
      </c>
      <c r="T68" s="16">
        <v>42549.696585648147</v>
      </c>
    </row>
    <row r="69" spans="1:20" ht="275.5" x14ac:dyDescent="0.35">
      <c r="A69">
        <v>979</v>
      </c>
      <c r="B69" s="9" t="s">
        <v>980</v>
      </c>
      <c r="C69" s="3" t="s">
        <v>5089</v>
      </c>
      <c r="D69" s="5">
        <v>35000</v>
      </c>
      <c r="E69" s="7">
        <v>28986.16</v>
      </c>
      <c r="F69" t="s">
        <v>8220</v>
      </c>
      <c r="G69" t="s">
        <v>8223</v>
      </c>
      <c r="H69" t="s">
        <v>8245</v>
      </c>
      <c r="I69" s="11">
        <v>1466449140</v>
      </c>
      <c r="J69">
        <v>1463392828</v>
      </c>
      <c r="K69" t="b">
        <v>0</v>
      </c>
      <c r="L69">
        <v>96</v>
      </c>
      <c r="M69" t="b">
        <v>0</v>
      </c>
      <c r="N69" t="s">
        <v>8271</v>
      </c>
      <c r="O69" s="11">
        <v>83</v>
      </c>
      <c r="P69" s="11">
        <v>301.94</v>
      </c>
      <c r="Q69" s="13" t="s">
        <v>8317</v>
      </c>
      <c r="R69" t="s">
        <v>8319</v>
      </c>
      <c r="S69" s="16">
        <v>42506.416990740734</v>
      </c>
      <c r="T69" s="16">
        <v>42541.790972222225</v>
      </c>
    </row>
    <row r="70" spans="1:20" ht="275.5" x14ac:dyDescent="0.35">
      <c r="A70">
        <v>980</v>
      </c>
      <c r="B70" s="9" t="s">
        <v>981</v>
      </c>
      <c r="C70" s="3" t="s">
        <v>5090</v>
      </c>
      <c r="D70" s="5">
        <v>10000</v>
      </c>
      <c r="E70" s="7">
        <v>1486</v>
      </c>
      <c r="F70" t="s">
        <v>8220</v>
      </c>
      <c r="G70" t="s">
        <v>8223</v>
      </c>
      <c r="H70" t="s">
        <v>8245</v>
      </c>
      <c r="I70" s="11">
        <v>1417387322</v>
      </c>
      <c r="J70">
        <v>1413495722</v>
      </c>
      <c r="K70" t="b">
        <v>0</v>
      </c>
      <c r="L70">
        <v>31</v>
      </c>
      <c r="M70" t="b">
        <v>0</v>
      </c>
      <c r="N70" t="s">
        <v>8271</v>
      </c>
      <c r="O70" s="11">
        <v>15</v>
      </c>
      <c r="P70" s="11">
        <v>47.94</v>
      </c>
      <c r="Q70" s="13" t="s">
        <v>8317</v>
      </c>
      <c r="R70" t="s">
        <v>8319</v>
      </c>
      <c r="S70" s="16">
        <v>41928.904189814813</v>
      </c>
      <c r="T70" s="16">
        <v>41973.945856481485</v>
      </c>
    </row>
    <row r="71" spans="1:20" ht="290" x14ac:dyDescent="0.35">
      <c r="A71">
        <v>981</v>
      </c>
      <c r="B71" s="9" t="s">
        <v>982</v>
      </c>
      <c r="C71" s="3" t="s">
        <v>5091</v>
      </c>
      <c r="D71" s="5">
        <v>88888</v>
      </c>
      <c r="E71" s="7">
        <v>11</v>
      </c>
      <c r="F71" t="s">
        <v>8220</v>
      </c>
      <c r="G71" t="s">
        <v>8223</v>
      </c>
      <c r="H71" t="s">
        <v>8245</v>
      </c>
      <c r="I71" s="11">
        <v>1407624222</v>
      </c>
      <c r="J71">
        <v>1405032222</v>
      </c>
      <c r="K71" t="b">
        <v>0</v>
      </c>
      <c r="L71">
        <v>4</v>
      </c>
      <c r="M71" t="b">
        <v>0</v>
      </c>
      <c r="N71" t="s">
        <v>8271</v>
      </c>
      <c r="O71" s="11">
        <v>0</v>
      </c>
      <c r="P71" s="11">
        <v>2.75</v>
      </c>
      <c r="Q71" s="13" t="s">
        <v>8317</v>
      </c>
      <c r="R71" t="s">
        <v>8319</v>
      </c>
      <c r="S71" s="16">
        <v>41830.947013888886</v>
      </c>
      <c r="T71" s="16">
        <v>41860.947013888886</v>
      </c>
    </row>
    <row r="72" spans="1:20" ht="174" x14ac:dyDescent="0.35">
      <c r="A72">
        <v>982</v>
      </c>
      <c r="B72" s="9" t="s">
        <v>983</v>
      </c>
      <c r="C72" s="3" t="s">
        <v>5092</v>
      </c>
      <c r="D72" s="5">
        <v>17500</v>
      </c>
      <c r="E72" s="7">
        <v>3</v>
      </c>
      <c r="F72" t="s">
        <v>8220</v>
      </c>
      <c r="G72" t="s">
        <v>8223</v>
      </c>
      <c r="H72" t="s">
        <v>8245</v>
      </c>
      <c r="I72" s="11">
        <v>1475431486</v>
      </c>
      <c r="J72">
        <v>1472839486</v>
      </c>
      <c r="K72" t="b">
        <v>0</v>
      </c>
      <c r="L72">
        <v>3</v>
      </c>
      <c r="M72" t="b">
        <v>0</v>
      </c>
      <c r="N72" t="s">
        <v>8271</v>
      </c>
      <c r="O72" s="11">
        <v>0</v>
      </c>
      <c r="P72" s="11">
        <v>1</v>
      </c>
      <c r="Q72" s="13" t="s">
        <v>8317</v>
      </c>
      <c r="R72" t="s">
        <v>8319</v>
      </c>
      <c r="S72" s="16">
        <v>42615.753310185188</v>
      </c>
      <c r="T72" s="16">
        <v>42645.753310185188</v>
      </c>
    </row>
    <row r="73" spans="1:20" ht="275.5" x14ac:dyDescent="0.35">
      <c r="A73">
        <v>984</v>
      </c>
      <c r="B73" s="9" t="s">
        <v>985</v>
      </c>
      <c r="C73" s="3" t="s">
        <v>5094</v>
      </c>
      <c r="D73" s="5">
        <v>10000</v>
      </c>
      <c r="E73" s="7">
        <v>106</v>
      </c>
      <c r="F73" t="s">
        <v>8220</v>
      </c>
      <c r="G73" t="s">
        <v>8223</v>
      </c>
      <c r="H73" t="s">
        <v>8245</v>
      </c>
      <c r="I73" s="11">
        <v>1427507208</v>
      </c>
      <c r="J73">
        <v>1424918808</v>
      </c>
      <c r="K73" t="b">
        <v>0</v>
      </c>
      <c r="L73">
        <v>3</v>
      </c>
      <c r="M73" t="b">
        <v>0</v>
      </c>
      <c r="N73" t="s">
        <v>8271</v>
      </c>
      <c r="O73" s="11">
        <v>1</v>
      </c>
      <c r="P73" s="11">
        <v>35.33</v>
      </c>
      <c r="Q73" s="13" t="s">
        <v>8317</v>
      </c>
      <c r="R73" t="s">
        <v>8319</v>
      </c>
      <c r="S73" s="16">
        <v>42061.11583333333</v>
      </c>
      <c r="T73" s="16">
        <v>42091.074166666673</v>
      </c>
    </row>
    <row r="74" spans="1:20" ht="87" x14ac:dyDescent="0.35">
      <c r="A74">
        <v>989</v>
      </c>
      <c r="B74" s="9" t="s">
        <v>990</v>
      </c>
      <c r="C74" s="3" t="s">
        <v>5099</v>
      </c>
      <c r="D74" s="5">
        <v>10000</v>
      </c>
      <c r="E74" s="7">
        <v>1677</v>
      </c>
      <c r="F74" t="s">
        <v>8220</v>
      </c>
      <c r="G74" t="s">
        <v>8223</v>
      </c>
      <c r="H74" t="s">
        <v>8245</v>
      </c>
      <c r="I74" s="11">
        <v>1475101495</v>
      </c>
      <c r="J74">
        <v>1472509495</v>
      </c>
      <c r="K74" t="b">
        <v>0</v>
      </c>
      <c r="L74">
        <v>32</v>
      </c>
      <c r="M74" t="b">
        <v>0</v>
      </c>
      <c r="N74" t="s">
        <v>8271</v>
      </c>
      <c r="O74" s="11">
        <v>17</v>
      </c>
      <c r="P74" s="11">
        <v>52.41</v>
      </c>
      <c r="Q74" s="13" t="s">
        <v>8317</v>
      </c>
      <c r="R74" t="s">
        <v>8319</v>
      </c>
      <c r="S74" s="16">
        <v>42611.933969907404</v>
      </c>
      <c r="T74" s="16">
        <v>42641.933969907404</v>
      </c>
    </row>
    <row r="75" spans="1:20" ht="261" x14ac:dyDescent="0.35">
      <c r="A75">
        <v>990</v>
      </c>
      <c r="B75" s="9" t="s">
        <v>991</v>
      </c>
      <c r="C75" s="3" t="s">
        <v>5100</v>
      </c>
      <c r="D75" s="5">
        <v>25000</v>
      </c>
      <c r="E75" s="7">
        <v>26</v>
      </c>
      <c r="F75" t="s">
        <v>8220</v>
      </c>
      <c r="G75" t="s">
        <v>8223</v>
      </c>
      <c r="H75" t="s">
        <v>8245</v>
      </c>
      <c r="I75" s="11">
        <v>1409770164</v>
      </c>
      <c r="J75">
        <v>1407178164</v>
      </c>
      <c r="K75" t="b">
        <v>0</v>
      </c>
      <c r="L75">
        <v>2</v>
      </c>
      <c r="M75" t="b">
        <v>0</v>
      </c>
      <c r="N75" t="s">
        <v>8271</v>
      </c>
      <c r="O75" s="11">
        <v>0</v>
      </c>
      <c r="P75" s="11">
        <v>13</v>
      </c>
      <c r="Q75" s="13" t="s">
        <v>8317</v>
      </c>
      <c r="R75" t="s">
        <v>8319</v>
      </c>
      <c r="S75" s="16">
        <v>41855.784305555557</v>
      </c>
      <c r="T75" s="16">
        <v>41885.784305555557</v>
      </c>
    </row>
    <row r="76" spans="1:20" ht="188.5" x14ac:dyDescent="0.35">
      <c r="A76">
        <v>992</v>
      </c>
      <c r="B76" s="9" t="s">
        <v>993</v>
      </c>
      <c r="C76" s="3" t="s">
        <v>5102</v>
      </c>
      <c r="D76" s="5">
        <v>100000</v>
      </c>
      <c r="E76" s="7">
        <v>467</v>
      </c>
      <c r="F76" t="s">
        <v>8220</v>
      </c>
      <c r="G76" t="s">
        <v>8223</v>
      </c>
      <c r="H76" t="s">
        <v>8245</v>
      </c>
      <c r="I76" s="11">
        <v>1462655519</v>
      </c>
      <c r="J76">
        <v>1457475119</v>
      </c>
      <c r="K76" t="b">
        <v>0</v>
      </c>
      <c r="L76">
        <v>4</v>
      </c>
      <c r="M76" t="b">
        <v>0</v>
      </c>
      <c r="N76" t="s">
        <v>8271</v>
      </c>
      <c r="O76" s="11">
        <v>0</v>
      </c>
      <c r="P76" s="11">
        <v>116.75</v>
      </c>
      <c r="Q76" s="13" t="s">
        <v>8317</v>
      </c>
      <c r="R76" t="s">
        <v>8319</v>
      </c>
      <c r="S76" s="16">
        <v>42437.924988425926</v>
      </c>
      <c r="T76" s="16">
        <v>42497.883321759262</v>
      </c>
    </row>
    <row r="77" spans="1:20" ht="217.5" x14ac:dyDescent="0.35">
      <c r="A77">
        <v>993</v>
      </c>
      <c r="B77" s="9" t="s">
        <v>994</v>
      </c>
      <c r="C77" s="3" t="s">
        <v>5103</v>
      </c>
      <c r="D77" s="5">
        <v>70000</v>
      </c>
      <c r="E77" s="7">
        <v>17561</v>
      </c>
      <c r="F77" t="s">
        <v>8220</v>
      </c>
      <c r="G77" t="s">
        <v>8223</v>
      </c>
      <c r="H77" t="s">
        <v>8245</v>
      </c>
      <c r="I77" s="11">
        <v>1478926800</v>
      </c>
      <c r="J77">
        <v>1476054568</v>
      </c>
      <c r="K77" t="b">
        <v>0</v>
      </c>
      <c r="L77">
        <v>196</v>
      </c>
      <c r="M77" t="b">
        <v>0</v>
      </c>
      <c r="N77" t="s">
        <v>8271</v>
      </c>
      <c r="O77" s="11">
        <v>25</v>
      </c>
      <c r="P77" s="11">
        <v>89.6</v>
      </c>
      <c r="Q77" s="13" t="s">
        <v>8317</v>
      </c>
      <c r="R77" t="s">
        <v>8319</v>
      </c>
      <c r="S77" s="16">
        <v>42652.964907407411</v>
      </c>
      <c r="T77" s="16">
        <v>42686.208333333328</v>
      </c>
    </row>
    <row r="78" spans="1:20" ht="290" x14ac:dyDescent="0.35">
      <c r="A78">
        <v>994</v>
      </c>
      <c r="B78" s="9" t="s">
        <v>995</v>
      </c>
      <c r="C78" s="3" t="s">
        <v>5104</v>
      </c>
      <c r="D78" s="5">
        <v>200000</v>
      </c>
      <c r="E78" s="7">
        <v>4669</v>
      </c>
      <c r="F78" t="s">
        <v>8220</v>
      </c>
      <c r="G78" t="s">
        <v>8223</v>
      </c>
      <c r="H78" t="s">
        <v>8245</v>
      </c>
      <c r="I78" s="11">
        <v>1417388340</v>
      </c>
      <c r="J78">
        <v>1412835530</v>
      </c>
      <c r="K78" t="b">
        <v>0</v>
      </c>
      <c r="L78">
        <v>11</v>
      </c>
      <c r="M78" t="b">
        <v>0</v>
      </c>
      <c r="N78" t="s">
        <v>8271</v>
      </c>
      <c r="O78" s="11">
        <v>2</v>
      </c>
      <c r="P78" s="11">
        <v>424.45</v>
      </c>
      <c r="Q78" s="13" t="s">
        <v>8317</v>
      </c>
      <c r="R78" t="s">
        <v>8319</v>
      </c>
      <c r="S78" s="16">
        <v>41921.263078703705</v>
      </c>
      <c r="T78" s="16">
        <v>41973.957638888889</v>
      </c>
    </row>
    <row r="79" spans="1:20" ht="232" x14ac:dyDescent="0.35">
      <c r="A79">
        <v>995</v>
      </c>
      <c r="B79" s="9" t="s">
        <v>996</v>
      </c>
      <c r="C79" s="3" t="s">
        <v>5105</v>
      </c>
      <c r="D79" s="5">
        <v>10000</v>
      </c>
      <c r="E79" s="7">
        <v>726</v>
      </c>
      <c r="F79" t="s">
        <v>8220</v>
      </c>
      <c r="G79" t="s">
        <v>8223</v>
      </c>
      <c r="H79" t="s">
        <v>8245</v>
      </c>
      <c r="I79" s="11">
        <v>1417276800</v>
      </c>
      <c r="J79">
        <v>1415140480</v>
      </c>
      <c r="K79" t="b">
        <v>0</v>
      </c>
      <c r="L79">
        <v>9</v>
      </c>
      <c r="M79" t="b">
        <v>0</v>
      </c>
      <c r="N79" t="s">
        <v>8271</v>
      </c>
      <c r="O79" s="11">
        <v>7</v>
      </c>
      <c r="P79" s="11">
        <v>80.67</v>
      </c>
      <c r="Q79" s="13" t="s">
        <v>8317</v>
      </c>
      <c r="R79" t="s">
        <v>8319</v>
      </c>
      <c r="S79" s="16">
        <v>41947.940740740742</v>
      </c>
      <c r="T79" s="16">
        <v>41972.666666666672</v>
      </c>
    </row>
    <row r="80" spans="1:20" ht="188.5" x14ac:dyDescent="0.35">
      <c r="A80">
        <v>996</v>
      </c>
      <c r="B80" s="9" t="s">
        <v>997</v>
      </c>
      <c r="C80" s="3" t="s">
        <v>5106</v>
      </c>
      <c r="D80" s="5">
        <v>4000</v>
      </c>
      <c r="E80" s="7">
        <v>65</v>
      </c>
      <c r="F80" t="s">
        <v>8220</v>
      </c>
      <c r="G80" t="s">
        <v>8223</v>
      </c>
      <c r="H80" t="s">
        <v>8245</v>
      </c>
      <c r="I80" s="11">
        <v>1406474820</v>
      </c>
      <c r="J80">
        <v>1403902060</v>
      </c>
      <c r="K80" t="b">
        <v>0</v>
      </c>
      <c r="L80">
        <v>5</v>
      </c>
      <c r="M80" t="b">
        <v>0</v>
      </c>
      <c r="N80" t="s">
        <v>8271</v>
      </c>
      <c r="O80" s="11">
        <v>2</v>
      </c>
      <c r="P80" s="11">
        <v>13</v>
      </c>
      <c r="Q80" s="13" t="s">
        <v>8317</v>
      </c>
      <c r="R80" t="s">
        <v>8319</v>
      </c>
      <c r="S80" s="16">
        <v>41817.866435185184</v>
      </c>
      <c r="T80" s="16">
        <v>41847.643750000003</v>
      </c>
    </row>
    <row r="81" spans="1:20" ht="174" x14ac:dyDescent="0.35">
      <c r="A81">
        <v>997</v>
      </c>
      <c r="B81" s="9" t="s">
        <v>998</v>
      </c>
      <c r="C81" s="3" t="s">
        <v>5107</v>
      </c>
      <c r="D81" s="5">
        <v>5000</v>
      </c>
      <c r="E81" s="7">
        <v>65</v>
      </c>
      <c r="F81" t="s">
        <v>8220</v>
      </c>
      <c r="G81" t="s">
        <v>8223</v>
      </c>
      <c r="H81" t="s">
        <v>8245</v>
      </c>
      <c r="I81" s="11">
        <v>1417145297</v>
      </c>
      <c r="J81">
        <v>1414549697</v>
      </c>
      <c r="K81" t="b">
        <v>0</v>
      </c>
      <c r="L81">
        <v>8</v>
      </c>
      <c r="M81" t="b">
        <v>0</v>
      </c>
      <c r="N81" t="s">
        <v>8271</v>
      </c>
      <c r="O81" s="11">
        <v>1</v>
      </c>
      <c r="P81" s="11">
        <v>8.1300000000000008</v>
      </c>
      <c r="Q81" s="13" t="s">
        <v>8317</v>
      </c>
      <c r="R81" t="s">
        <v>8319</v>
      </c>
      <c r="S81" s="16">
        <v>41941.10297453704</v>
      </c>
      <c r="T81" s="16">
        <v>41971.144641203704</v>
      </c>
    </row>
  </sheetData>
  <conditionalFormatting sqref="F1:F8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8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A7336-D4A8-45AE-B994-0A81C95639F3}">
  <dimension ref="A1:C6"/>
  <sheetViews>
    <sheetView topLeftCell="B1" workbookViewId="0">
      <selection activeCell="C5" sqref="C5"/>
    </sheetView>
  </sheetViews>
  <sheetFormatPr defaultRowHeight="14.5" x14ac:dyDescent="0.35"/>
  <cols>
    <col min="1" max="1" width="14.179687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8388</v>
      </c>
      <c r="C1" s="18" t="s">
        <v>8389</v>
      </c>
    </row>
    <row r="2" spans="1:3" x14ac:dyDescent="0.35">
      <c r="A2" t="s">
        <v>8390</v>
      </c>
      <c r="B2" s="18">
        <f>AVERAGE('Successful US Wearables'!D:D)</f>
        <v>8229.9583333333339</v>
      </c>
      <c r="C2" s="18">
        <f>AVERAGE('Failed US Wearables'!D:D)</f>
        <v>50063.765432098764</v>
      </c>
    </row>
    <row r="3" spans="1:3" x14ac:dyDescent="0.35">
      <c r="A3" t="s">
        <v>8391</v>
      </c>
      <c r="B3" s="18">
        <f>MEDIAN('Successful US Wearables'!D:D)</f>
        <v>3225</v>
      </c>
      <c r="C3" s="18">
        <f>MEDIAN('Failed US Wearables'!D:D)</f>
        <v>27500</v>
      </c>
    </row>
    <row r="5" spans="1:3" x14ac:dyDescent="0.35">
      <c r="A5" t="s">
        <v>8392</v>
      </c>
      <c r="B5" s="18">
        <f>AVERAGE('Successful US Wearables'!E:E)</f>
        <v>11396.357916666666</v>
      </c>
      <c r="C5" s="18">
        <f>AVERAGE('Failed US Wearables'!E:E)</f>
        <v>7639.1902469135803</v>
      </c>
    </row>
    <row r="6" spans="1:3" x14ac:dyDescent="0.35">
      <c r="A6" t="s">
        <v>8393</v>
      </c>
      <c r="B6" s="18">
        <f>MEDIAN('Successful US Wearables'!E:E)</f>
        <v>3600</v>
      </c>
      <c r="C6" s="18">
        <f>MEDIAN('Failed US Wearables'!E:E)</f>
        <v>837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619D-DF22-4401-803E-DC0E9E19C5C5}">
  <dimension ref="A1:T413"/>
  <sheetViews>
    <sheetView zoomScale="40" zoomScaleNormal="40" workbookViewId="0">
      <selection activeCell="O1" sqref="O1:O1048576"/>
    </sheetView>
  </sheetViews>
  <sheetFormatPr defaultRowHeight="14.5" x14ac:dyDescent="0.35"/>
  <cols>
    <col min="3" max="3" width="35" customWidth="1"/>
    <col min="4" max="4" width="13.54296875" bestFit="1" customWidth="1"/>
    <col min="5" max="5" width="12.36328125" bestFit="1" customWidth="1"/>
    <col min="19" max="19" width="28.7265625" bestFit="1" customWidth="1"/>
    <col min="20" max="20" width="27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32.65" customHeight="1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1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58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1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130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1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87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1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1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58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1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58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1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101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1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5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1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30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01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1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87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1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101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1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8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1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72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1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01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1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1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01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1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1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8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1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87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1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16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1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116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1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30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1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8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1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130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1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2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1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1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72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16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1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72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1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2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1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16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1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72.5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1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01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1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58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1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16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1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87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1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72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72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1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1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1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30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1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1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1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3.5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1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87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1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6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1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87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72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1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01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1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72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1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01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1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16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1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8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1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01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1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01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1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16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1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8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3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1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8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1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16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1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01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1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130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1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87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1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8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1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1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30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1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01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8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1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59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1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87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1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1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8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1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2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1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1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1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1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8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1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87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1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4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1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1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8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1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101.5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1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8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1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1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72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1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01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8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1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1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1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72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1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116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1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1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1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8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1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1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30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01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1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16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1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8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1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72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1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1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2.5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1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58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1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01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1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1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72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30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1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1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16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1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87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1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01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1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16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1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30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1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01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1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1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01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8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1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30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1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1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01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1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8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1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87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1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8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1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87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1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01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1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87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8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1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2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1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116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1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1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8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1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01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1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01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1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72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1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01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1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1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130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1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16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1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2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1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1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87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1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116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1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87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1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30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1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30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16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1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8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1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9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1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72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1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16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1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16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1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130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1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87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1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7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1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8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8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1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8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1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30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1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72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1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8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1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8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1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30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1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8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1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8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1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8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1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87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1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16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1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72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1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8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1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8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1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16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1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8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1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16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1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01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8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1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16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1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8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1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87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1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8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1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72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1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01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1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8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1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01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1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87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01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1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58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1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01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1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16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1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87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1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8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1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72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1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87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1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6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1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01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1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8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1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1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01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1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16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1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8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1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130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1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1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16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1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2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7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1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1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1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1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2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1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1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8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1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30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1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1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8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16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1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01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1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87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1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8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1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1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87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1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87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1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30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1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2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1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16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8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1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1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16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1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8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1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1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1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8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1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58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1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16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1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01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72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1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87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1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8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1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2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1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58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1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87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1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16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1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8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1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30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1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4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58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1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01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1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7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1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01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1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72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1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1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7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1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3.5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1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01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1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72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1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16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1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8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1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01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1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72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1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58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72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1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1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1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72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01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1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7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1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30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1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1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01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1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8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1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8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1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1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1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8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30.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1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8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1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8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1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1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16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1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87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1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01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1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01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1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4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1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16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2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1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72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1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58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1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72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1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1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87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1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8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1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30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1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01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1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8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1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16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1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1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8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1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8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1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1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30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1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7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1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87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1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2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72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1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8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1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58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1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1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1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01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1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8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1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30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1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1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87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8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1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8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1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2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1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8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1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1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8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1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8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1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1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01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1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16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87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1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01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1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1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1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01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1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1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8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1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1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7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1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8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8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1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2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1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72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1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8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1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16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1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8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1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72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1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1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1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8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1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01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1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1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1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2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1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01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1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1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1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8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1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8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7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1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8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1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16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1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16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1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01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1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87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1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72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1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8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1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2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1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72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1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8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1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8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1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1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8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1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87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1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1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01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1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1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58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30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1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72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1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101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1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01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1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1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01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1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87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1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1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01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1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8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8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1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58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1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01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1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8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1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87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1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8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1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1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16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1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87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1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7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87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1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01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1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01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1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8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1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87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1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72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1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8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1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16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1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87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87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1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01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1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4E62-F550-47E3-8FD1-EF3C67D050C6}">
  <dimension ref="A1:T251"/>
  <sheetViews>
    <sheetView topLeftCell="A163" zoomScale="55" zoomScaleNormal="55" workbookViewId="0">
      <selection activeCell="X167" sqref="X167"/>
    </sheetView>
  </sheetViews>
  <sheetFormatPr defaultRowHeight="14.5" x14ac:dyDescent="0.35"/>
  <cols>
    <col min="1" max="1" width="4.81640625" bestFit="1" customWidth="1"/>
    <col min="3" max="3" width="16.54296875" customWidth="1"/>
    <col min="4" max="4" width="12.08984375" bestFit="1" customWidth="1"/>
    <col min="5" max="5" width="9.81640625" bestFit="1" customWidth="1"/>
    <col min="17" max="17" width="14.26953125" bestFit="1" customWidth="1"/>
    <col min="18" max="18" width="11.36328125" bestFit="1" customWidth="1"/>
    <col min="19" max="19" width="21.90625" bestFit="1" customWidth="1"/>
    <col min="20" max="20" width="20.6328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101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1">
        <v>0</v>
      </c>
      <c r="Q2" s="13" t="s">
        <v>8315</v>
      </c>
      <c r="R2" t="s">
        <v>8316</v>
      </c>
      <c r="S2" s="16">
        <v>42492.737847222219</v>
      </c>
      <c r="T2" s="16">
        <v>42534.166666666672</v>
      </c>
    </row>
    <row r="3" spans="1:20" ht="130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1">
        <v>60.67</v>
      </c>
      <c r="Q3" s="13" t="s">
        <v>8315</v>
      </c>
      <c r="R3" t="s">
        <v>8316</v>
      </c>
      <c r="S3" s="16">
        <v>42103.016585648147</v>
      </c>
      <c r="T3" s="16">
        <v>42163.016585648147</v>
      </c>
    </row>
    <row r="4" spans="1:20" ht="14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1">
        <v>0</v>
      </c>
      <c r="Q4" s="13" t="s">
        <v>8315</v>
      </c>
      <c r="R4" t="s">
        <v>8316</v>
      </c>
      <c r="S4" s="16">
        <v>42108.692060185189</v>
      </c>
      <c r="T4" s="16">
        <v>42153.692060185189</v>
      </c>
    </row>
    <row r="5" spans="1:20" ht="116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1">
        <v>0</v>
      </c>
      <c r="Q5" s="13" t="s">
        <v>8315</v>
      </c>
      <c r="R5" t="s">
        <v>8316</v>
      </c>
      <c r="S5" s="16">
        <v>42453.806307870371</v>
      </c>
      <c r="T5" s="16">
        <v>42513.806307870371</v>
      </c>
    </row>
    <row r="6" spans="1:20" ht="130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1">
        <v>23.33</v>
      </c>
      <c r="Q6" s="13" t="s">
        <v>8315</v>
      </c>
      <c r="R6" t="s">
        <v>8316</v>
      </c>
      <c r="S6" s="16">
        <v>42123.648831018523</v>
      </c>
      <c r="T6" s="16">
        <v>42153.648831018523</v>
      </c>
    </row>
    <row r="7" spans="1:20" ht="116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1">
        <v>23.92</v>
      </c>
      <c r="Q7" s="13" t="s">
        <v>8315</v>
      </c>
      <c r="R7" t="s">
        <v>8316</v>
      </c>
      <c r="S7" s="16">
        <v>41858.007071759261</v>
      </c>
      <c r="T7" s="16">
        <v>41888.007071759261</v>
      </c>
    </row>
    <row r="8" spans="1:20" ht="101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1">
        <v>15.83</v>
      </c>
      <c r="Q8" s="13" t="s">
        <v>8315</v>
      </c>
      <c r="R8" t="s">
        <v>8316</v>
      </c>
      <c r="S8" s="16">
        <v>41781.045173611114</v>
      </c>
      <c r="T8" s="16">
        <v>41811.045173611114</v>
      </c>
    </row>
    <row r="9" spans="1:20" ht="14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1">
        <v>60</v>
      </c>
      <c r="Q9" s="13" t="s">
        <v>8315</v>
      </c>
      <c r="R9" t="s">
        <v>8316</v>
      </c>
      <c r="S9" s="16">
        <v>42370.007766203707</v>
      </c>
      <c r="T9" s="16">
        <v>42398.981944444444</v>
      </c>
    </row>
    <row r="10" spans="1:20" ht="116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1">
        <v>24.33</v>
      </c>
      <c r="Q10" s="13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16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1">
        <v>29.56</v>
      </c>
      <c r="Q11" s="13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16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1">
        <v>18.329999999999998</v>
      </c>
      <c r="Q12" s="13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30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1">
        <v>20</v>
      </c>
      <c r="Q13" s="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16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1">
        <v>0</v>
      </c>
      <c r="Q14" s="13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01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1">
        <v>22.5</v>
      </c>
      <c r="Q15" s="13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4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1">
        <v>50.4</v>
      </c>
      <c r="Q16" s="13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30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1">
        <v>105.03</v>
      </c>
      <c r="Q17" s="13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4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1">
        <v>35.4</v>
      </c>
      <c r="Q18" s="13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4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1">
        <v>83.33</v>
      </c>
      <c r="Q19" s="13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01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1">
        <v>35.92</v>
      </c>
      <c r="Q20" s="13" t="s">
        <v>8315</v>
      </c>
      <c r="R20" t="s">
        <v>8316</v>
      </c>
      <c r="S20" s="16">
        <v>41974.738576388889</v>
      </c>
      <c r="T20" s="16">
        <v>41994.738576388889</v>
      </c>
    </row>
    <row r="21" spans="1:20" ht="87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1">
        <v>0</v>
      </c>
      <c r="Q21" s="13" t="s">
        <v>8315</v>
      </c>
      <c r="R21" t="s">
        <v>8316</v>
      </c>
      <c r="S21" s="16">
        <v>42115.11618055556</v>
      </c>
      <c r="T21" s="16">
        <v>42175.11618055556</v>
      </c>
    </row>
    <row r="22" spans="1:20" ht="130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1">
        <v>119.13</v>
      </c>
      <c r="Q22" s="13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16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1">
        <v>90.33</v>
      </c>
      <c r="Q23" s="13" t="s">
        <v>8315</v>
      </c>
      <c r="R23" t="s">
        <v>8316</v>
      </c>
      <c r="S23" s="16">
        <v>42722.84474537037</v>
      </c>
      <c r="T23" s="16">
        <v>42752.84474537037</v>
      </c>
    </row>
    <row r="24" spans="1:20" ht="116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1">
        <v>2.33</v>
      </c>
      <c r="Q24" s="13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16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1">
        <v>0</v>
      </c>
      <c r="Q25" s="13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16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1">
        <v>108.33</v>
      </c>
      <c r="Q26" s="13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01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1">
        <v>29</v>
      </c>
      <c r="Q27" s="13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30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1">
        <v>96.55</v>
      </c>
      <c r="Q28" s="13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16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1">
        <v>0</v>
      </c>
      <c r="Q29" s="13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16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1">
        <v>63</v>
      </c>
      <c r="Q30" s="13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30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1">
        <v>381.6</v>
      </c>
      <c r="Q31" s="13" t="s">
        <v>8315</v>
      </c>
      <c r="R31" t="s">
        <v>8316</v>
      </c>
      <c r="S31" s="16">
        <v>42370.90320601852</v>
      </c>
      <c r="T31" s="16">
        <v>42406.207638888889</v>
      </c>
    </row>
    <row r="32" spans="1:20" ht="87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1">
        <v>46.25</v>
      </c>
      <c r="Q32" s="13" t="s">
        <v>8315</v>
      </c>
      <c r="R32" t="s">
        <v>8316</v>
      </c>
      <c r="S32" s="16">
        <v>41948.727256944447</v>
      </c>
      <c r="T32" s="16">
        <v>41978.727256944447</v>
      </c>
    </row>
    <row r="33" spans="1:20" ht="87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1">
        <v>26</v>
      </c>
      <c r="Q33" s="13" t="s">
        <v>8315</v>
      </c>
      <c r="R33" t="s">
        <v>8316</v>
      </c>
      <c r="S33" s="16">
        <v>42047.07640046296</v>
      </c>
      <c r="T33" s="16">
        <v>42077.034733796296</v>
      </c>
    </row>
    <row r="34" spans="1:20" ht="116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1">
        <v>10</v>
      </c>
      <c r="Q34" s="13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16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1">
        <v>5</v>
      </c>
      <c r="Q35" s="13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4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1">
        <v>0</v>
      </c>
      <c r="Q36" s="13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01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1">
        <v>81.569999999999993</v>
      </c>
      <c r="Q37" s="13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30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1">
        <v>7</v>
      </c>
      <c r="Q38" s="13" t="s">
        <v>8315</v>
      </c>
      <c r="R38" t="s">
        <v>8316</v>
      </c>
      <c r="S38" s="16">
        <v>41831.742962962962</v>
      </c>
      <c r="T38" s="16">
        <v>41860.125</v>
      </c>
    </row>
    <row r="39" spans="1:20" ht="116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1">
        <v>27.3</v>
      </c>
      <c r="Q39" s="13" t="s">
        <v>8315</v>
      </c>
      <c r="R39" t="s">
        <v>8316</v>
      </c>
      <c r="S39" s="16">
        <v>42415.883425925931</v>
      </c>
      <c r="T39" s="16">
        <v>42475.84175925926</v>
      </c>
    </row>
    <row r="40" spans="1:20" ht="116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1">
        <v>29.41</v>
      </c>
      <c r="Q40" s="13" t="s">
        <v>8315</v>
      </c>
      <c r="R40" t="s">
        <v>8316</v>
      </c>
      <c r="S40" s="16">
        <v>41869.714166666665</v>
      </c>
      <c r="T40" s="16">
        <v>41876.875</v>
      </c>
    </row>
    <row r="41" spans="1:20" ht="58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1">
        <v>12.5</v>
      </c>
      <c r="Q41" s="13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1">
        <v>0</v>
      </c>
      <c r="Q42" s="13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16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1">
        <v>5.75</v>
      </c>
      <c r="Q43" s="13" t="s">
        <v>8315</v>
      </c>
      <c r="R43" t="s">
        <v>8316</v>
      </c>
      <c r="S43" s="16">
        <v>41811.555462962962</v>
      </c>
      <c r="T43" s="16">
        <v>41812.875</v>
      </c>
    </row>
    <row r="44" spans="1:20" ht="116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1">
        <v>52.08</v>
      </c>
      <c r="Q44" s="13" t="s">
        <v>8315</v>
      </c>
      <c r="R44" t="s">
        <v>8316</v>
      </c>
      <c r="S44" s="16">
        <v>42701.908807870372</v>
      </c>
      <c r="T44" s="16">
        <v>42716.25</v>
      </c>
    </row>
    <row r="45" spans="1:20" ht="116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1">
        <v>183.33</v>
      </c>
      <c r="Q45" s="13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16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1">
        <v>26.33</v>
      </c>
      <c r="Q46" s="13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16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1">
        <v>0</v>
      </c>
      <c r="Q47" s="13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30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1">
        <v>486.43</v>
      </c>
      <c r="Q48" s="13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16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1">
        <v>3</v>
      </c>
      <c r="Q49" s="13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01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1">
        <v>25</v>
      </c>
      <c r="Q50" s="13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30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1">
        <v>9.75</v>
      </c>
      <c r="Q51" s="13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16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3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4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1">
        <v>80.709999999999994</v>
      </c>
      <c r="Q53" s="1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30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1">
        <v>1</v>
      </c>
      <c r="Q54" s="13" t="s">
        <v>8315</v>
      </c>
      <c r="R54" t="s">
        <v>8316</v>
      </c>
      <c r="S54" s="16">
        <v>42444.877743055549</v>
      </c>
      <c r="T54" s="16">
        <v>42504.877743055549</v>
      </c>
    </row>
    <row r="55" spans="1:20" ht="130.5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1">
        <v>52.8</v>
      </c>
      <c r="Q55" s="13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30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1">
        <v>20</v>
      </c>
      <c r="Q56" s="13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30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1">
        <v>46.93</v>
      </c>
      <c r="Q57" s="13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30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1">
        <v>78.08</v>
      </c>
      <c r="Q58" s="13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30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1">
        <v>1</v>
      </c>
      <c r="Q59" s="13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16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1">
        <v>48.56</v>
      </c>
      <c r="Q60" s="13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16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1">
        <v>68.099999999999994</v>
      </c>
      <c r="Q61" s="13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01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1">
        <v>8.5</v>
      </c>
      <c r="Q62" s="13" t="s">
        <v>8315</v>
      </c>
      <c r="R62" t="s">
        <v>8316</v>
      </c>
      <c r="S62" s="16">
        <v>41826.61954861111</v>
      </c>
      <c r="T62" s="16">
        <v>41856.61954861111</v>
      </c>
    </row>
    <row r="63" spans="1:20" ht="87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1">
        <v>60.06</v>
      </c>
      <c r="Q63" s="1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30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1">
        <v>72.400000000000006</v>
      </c>
      <c r="Q64" s="13" t="s">
        <v>8315</v>
      </c>
      <c r="R64" t="s">
        <v>8316</v>
      </c>
      <c r="S64" s="16">
        <v>42041.205000000002</v>
      </c>
      <c r="T64" s="16">
        <v>42086.16333333333</v>
      </c>
    </row>
    <row r="65" spans="1:20" ht="116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1">
        <v>100</v>
      </c>
      <c r="Q65" s="13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16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1">
        <v>51.67</v>
      </c>
      <c r="Q66" s="13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01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1">
        <v>0</v>
      </c>
      <c r="Q67" s="13" t="s">
        <v>8315</v>
      </c>
      <c r="R67" t="s">
        <v>8316</v>
      </c>
      <c r="S67" s="16">
        <v>42103.024398148147</v>
      </c>
      <c r="T67" s="16">
        <v>42112.9375</v>
      </c>
    </row>
    <row r="68" spans="1:20" ht="130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1">
        <v>61</v>
      </c>
      <c r="Q68" s="13" t="s">
        <v>8315</v>
      </c>
      <c r="R68" t="s">
        <v>8316</v>
      </c>
      <c r="S68" s="16">
        <v>42089.901574074072</v>
      </c>
      <c r="T68" s="16">
        <v>42149.901574074072</v>
      </c>
    </row>
    <row r="69" spans="1:20" ht="87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1">
        <v>37.5</v>
      </c>
      <c r="Q69" s="13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30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1">
        <v>25.57</v>
      </c>
      <c r="Q70" s="13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16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1">
        <v>0</v>
      </c>
      <c r="Q71" s="13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16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1">
        <v>25</v>
      </c>
      <c r="Q72" s="13" t="s">
        <v>8315</v>
      </c>
      <c r="R72" t="s">
        <v>8316</v>
      </c>
      <c r="S72" s="16">
        <v>41858.214629629627</v>
      </c>
      <c r="T72" s="16">
        <v>41888.214629629627</v>
      </c>
    </row>
    <row r="73" spans="1:20" ht="87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1">
        <v>0</v>
      </c>
      <c r="Q73" s="1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16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1">
        <v>0</v>
      </c>
      <c r="Q74" s="13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01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1">
        <v>10</v>
      </c>
      <c r="Q75" s="13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1">
        <v>202</v>
      </c>
      <c r="Q76" s="13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30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1">
        <v>25.65</v>
      </c>
      <c r="Q77" s="13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16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1">
        <v>56.05</v>
      </c>
      <c r="Q78" s="13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30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1">
        <v>81.319999999999993</v>
      </c>
      <c r="Q79" s="13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4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1">
        <v>70.17</v>
      </c>
      <c r="Q80" s="13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16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1">
        <v>23.63</v>
      </c>
      <c r="Q81" s="13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01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1">
        <v>188.56</v>
      </c>
      <c r="Q82" s="13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4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1">
        <v>49.51</v>
      </c>
      <c r="Q83" s="1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72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1">
        <v>9.5</v>
      </c>
      <c r="Q84" s="13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16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1">
        <v>10</v>
      </c>
      <c r="Q85" s="13" t="s">
        <v>8315</v>
      </c>
      <c r="R85" t="s">
        <v>8316</v>
      </c>
      <c r="S85" s="16">
        <v>42065.190694444449</v>
      </c>
      <c r="T85" s="16">
        <v>42090.149027777778</v>
      </c>
    </row>
    <row r="86" spans="1:20" ht="87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1">
        <v>13</v>
      </c>
      <c r="Q86" s="13" t="s">
        <v>8315</v>
      </c>
      <c r="R86" t="s">
        <v>8316</v>
      </c>
      <c r="S86" s="16">
        <v>41848.84002314815</v>
      </c>
      <c r="T86" s="16">
        <v>41883.84002314815</v>
      </c>
    </row>
    <row r="87" spans="1:20" ht="72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1">
        <v>89.4</v>
      </c>
      <c r="Q87" s="13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4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1">
        <v>25</v>
      </c>
      <c r="Q88" s="13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4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1">
        <v>1</v>
      </c>
      <c r="Q89" s="13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30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1">
        <v>65</v>
      </c>
      <c r="Q90" s="13" t="s">
        <v>8315</v>
      </c>
      <c r="R90" t="s">
        <v>8316</v>
      </c>
      <c r="S90" s="16">
        <v>41829.73715277778</v>
      </c>
      <c r="T90" s="16">
        <v>41852.716666666667</v>
      </c>
    </row>
    <row r="91" spans="1:20" ht="101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1">
        <v>1</v>
      </c>
      <c r="Q91" s="13" t="s">
        <v>8315</v>
      </c>
      <c r="R91" t="s">
        <v>8316</v>
      </c>
      <c r="S91" s="16">
        <v>41789.893599537041</v>
      </c>
      <c r="T91" s="16">
        <v>41815.875</v>
      </c>
    </row>
    <row r="92" spans="1:20" ht="130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1">
        <v>81.540000000000006</v>
      </c>
      <c r="Q92" s="13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1">
        <v>100</v>
      </c>
      <c r="Q93" s="1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58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1">
        <v>1</v>
      </c>
      <c r="Q94" s="13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30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1">
        <v>0</v>
      </c>
      <c r="Q95" s="13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30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1">
        <v>20</v>
      </c>
      <c r="Q96" s="13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1">
        <v>5.5</v>
      </c>
      <c r="Q97" s="13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16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1">
        <v>50.2</v>
      </c>
      <c r="Q98" s="13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01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1">
        <v>13.11</v>
      </c>
      <c r="Q99" s="13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30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1">
        <v>315.5</v>
      </c>
      <c r="Q100" s="13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72.5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1">
        <v>37.14</v>
      </c>
      <c r="Q101" s="13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30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1">
        <v>0</v>
      </c>
      <c r="Q102" s="13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4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1">
        <v>128.27000000000001</v>
      </c>
      <c r="Q103" s="13" t="s">
        <v>8315</v>
      </c>
      <c r="R103" t="s">
        <v>8316</v>
      </c>
      <c r="S103" s="16">
        <v>41779.657870370371</v>
      </c>
      <c r="T103" s="16">
        <v>41821.25</v>
      </c>
    </row>
    <row r="104" spans="1:20" ht="116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1">
        <v>47.27</v>
      </c>
      <c r="Q104" s="13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16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1">
        <v>50</v>
      </c>
      <c r="Q105" s="13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16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1">
        <v>42.5</v>
      </c>
      <c r="Q106" s="13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01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1">
        <v>62.5</v>
      </c>
      <c r="Q107" s="13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01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1">
        <v>27</v>
      </c>
      <c r="Q108" s="13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16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1">
        <v>25</v>
      </c>
      <c r="Q109" s="13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4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1">
        <v>0</v>
      </c>
      <c r="Q110" s="13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2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1">
        <v>1.5</v>
      </c>
      <c r="Q111" s="13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30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1">
        <v>38.25</v>
      </c>
      <c r="Q112" s="13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16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1">
        <v>16.25</v>
      </c>
      <c r="Q113" s="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16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1">
        <v>33.75</v>
      </c>
      <c r="Q114" s="13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16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1">
        <v>61.67</v>
      </c>
      <c r="Q115" s="13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16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1">
        <v>83.14</v>
      </c>
      <c r="Q116" s="13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01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1">
        <v>1</v>
      </c>
      <c r="Q117" s="13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16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1">
        <v>142.86000000000001</v>
      </c>
      <c r="Q118" s="13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30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1">
        <v>10.17</v>
      </c>
      <c r="Q119" s="13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4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1">
        <v>57.25</v>
      </c>
      <c r="Q120" s="13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16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1">
        <v>5</v>
      </c>
      <c r="Q121" s="13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30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1">
        <v>93</v>
      </c>
      <c r="Q122" s="13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16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1">
        <v>32.36</v>
      </c>
      <c r="Q123" s="1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16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1">
        <v>0</v>
      </c>
      <c r="Q124" s="13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16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1">
        <v>1</v>
      </c>
      <c r="Q125" s="13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30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1">
        <v>91.83</v>
      </c>
      <c r="Q126" s="13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30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1">
        <v>45.83</v>
      </c>
      <c r="Q127" s="13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16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1">
        <v>0</v>
      </c>
      <c r="Q128" s="13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16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1">
        <v>248.5</v>
      </c>
      <c r="Q129" s="13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30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1">
        <v>79.400000000000006</v>
      </c>
      <c r="Q130" s="13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16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1">
        <v>5.5</v>
      </c>
      <c r="Q131" s="13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30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1">
        <v>25</v>
      </c>
      <c r="Q132" s="13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16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1">
        <v>0</v>
      </c>
      <c r="Q133" s="1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16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1">
        <v>137.08000000000001</v>
      </c>
      <c r="Q134" s="13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30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1">
        <v>0</v>
      </c>
      <c r="Q135" s="13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30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1">
        <v>5</v>
      </c>
      <c r="Q136" s="13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01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1">
        <v>39</v>
      </c>
      <c r="Q137" s="13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16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1">
        <v>50.5</v>
      </c>
      <c r="Q138" s="13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4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1">
        <v>25</v>
      </c>
      <c r="Q139" s="13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30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1">
        <v>25</v>
      </c>
      <c r="Q140" s="13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16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1">
        <v>0</v>
      </c>
      <c r="Q141" s="13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16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1">
        <v>53.13</v>
      </c>
      <c r="Q142" s="13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16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1">
        <v>0</v>
      </c>
      <c r="Q143" s="1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16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1">
        <v>7</v>
      </c>
      <c r="Q144" s="13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16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1">
        <v>40.06</v>
      </c>
      <c r="Q145" s="13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30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1">
        <v>24.33</v>
      </c>
      <c r="Q146" s="13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30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1">
        <v>11.25</v>
      </c>
      <c r="Q147" s="13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01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1">
        <v>42</v>
      </c>
      <c r="Q148" s="13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30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1">
        <v>71.25</v>
      </c>
      <c r="Q149" s="13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16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22.5</v>
      </c>
      <c r="Q150" s="13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30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1">
        <v>41</v>
      </c>
      <c r="Q151" s="13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01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1">
        <v>47.91</v>
      </c>
      <c r="Q152" s="13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30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1">
        <v>35.17</v>
      </c>
      <c r="Q153" s="1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45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1">
        <v>5.5</v>
      </c>
      <c r="Q154" s="13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16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1">
        <v>22.67</v>
      </c>
      <c r="Q155" s="13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87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1">
        <v>26.38</v>
      </c>
      <c r="Q156" s="13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16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1">
        <v>105.54</v>
      </c>
      <c r="Q157" s="13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30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1">
        <v>0</v>
      </c>
      <c r="Q158" s="13" t="s">
        <v>8315</v>
      </c>
      <c r="R158" t="s">
        <v>8316</v>
      </c>
      <c r="S158" s="16">
        <v>42534.866875</v>
      </c>
      <c r="T158" s="16">
        <v>42564.866875</v>
      </c>
    </row>
    <row r="159" spans="1:20" ht="14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1">
        <v>62</v>
      </c>
      <c r="Q159" s="13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30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217.5</v>
      </c>
      <c r="Q160" s="13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30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1">
        <v>26.75</v>
      </c>
      <c r="Q161" s="13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30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1">
        <v>64.290000000000006</v>
      </c>
      <c r="Q162" s="13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01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1">
        <v>175</v>
      </c>
      <c r="Q163" s="1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4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1">
        <v>84.28</v>
      </c>
      <c r="Q164" s="13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30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1">
        <v>33.74</v>
      </c>
      <c r="Q165" s="13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01.5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1">
        <v>8</v>
      </c>
      <c r="Q166" s="13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30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1">
        <v>0</v>
      </c>
      <c r="Q167" s="13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6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1">
        <v>100</v>
      </c>
      <c r="Q168" s="13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16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1">
        <v>60.11</v>
      </c>
      <c r="Q169" s="13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01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3</v>
      </c>
      <c r="Q170" s="13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01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5</v>
      </c>
      <c r="Q171" s="13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30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1">
        <v>29.24</v>
      </c>
      <c r="Q172" s="13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01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1">
        <v>59.58</v>
      </c>
      <c r="Q173" s="1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01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1">
        <v>82.57</v>
      </c>
      <c r="Q174" s="13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3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1">
        <v>10</v>
      </c>
      <c r="Q175" s="13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16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1">
        <v>5.75</v>
      </c>
      <c r="Q176" s="13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01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1">
        <v>100.5</v>
      </c>
      <c r="Q177" s="13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3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1</v>
      </c>
      <c r="Q178" s="13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16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1">
        <v>20</v>
      </c>
      <c r="Q179" s="13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4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2</v>
      </c>
      <c r="Q180" s="13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16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1">
        <v>5</v>
      </c>
      <c r="Q181" s="13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16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1">
        <v>45.84</v>
      </c>
      <c r="Q182" s="13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30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1">
        <v>13</v>
      </c>
      <c r="Q183" s="1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30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>
        <v>0</v>
      </c>
      <c r="Q184" s="13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16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1">
        <v>1</v>
      </c>
      <c r="Q185" s="13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30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1">
        <v>52.5</v>
      </c>
      <c r="Q186" s="13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16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1">
        <v>7.25</v>
      </c>
      <c r="Q187" s="13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16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1">
        <v>33.33</v>
      </c>
      <c r="Q188" s="13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87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1">
        <v>62.5</v>
      </c>
      <c r="Q189" s="13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01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1">
        <v>63.56</v>
      </c>
      <c r="Q190" s="13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01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1">
        <v>0</v>
      </c>
      <c r="Q191" s="13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16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1">
        <v>10</v>
      </c>
      <c r="Q192" s="13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01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1">
        <v>0</v>
      </c>
      <c r="Q193" s="1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30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1">
        <v>30.71</v>
      </c>
      <c r="Q194" s="13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01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1">
        <v>51</v>
      </c>
      <c r="Q195" s="13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01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>
        <v>0</v>
      </c>
      <c r="Q196" s="13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01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1">
        <v>66.67</v>
      </c>
      <c r="Q197" s="13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30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1">
        <v>0</v>
      </c>
      <c r="Q198" s="13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16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1">
        <v>59</v>
      </c>
      <c r="Q199" s="13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30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1">
        <v>100</v>
      </c>
      <c r="Q200" s="13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72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1">
        <v>147.4</v>
      </c>
      <c r="Q201" s="13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30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1">
        <v>166.06</v>
      </c>
      <c r="Q202" s="13" t="s">
        <v>8315</v>
      </c>
      <c r="R202" t="s">
        <v>8316</v>
      </c>
      <c r="S202" s="16">
        <v>41804.937083333331</v>
      </c>
      <c r="T202" s="16">
        <v>41821.9375</v>
      </c>
    </row>
    <row r="203" spans="1:20" ht="130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1">
        <v>40</v>
      </c>
      <c r="Q203" s="1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16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1">
        <v>75.25</v>
      </c>
      <c r="Q204" s="13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01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1">
        <v>60</v>
      </c>
      <c r="Q205" s="13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16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1">
        <v>1250</v>
      </c>
      <c r="Q206" s="13" t="s">
        <v>8315</v>
      </c>
      <c r="R206" t="s">
        <v>8316</v>
      </c>
      <c r="S206" s="16">
        <v>42144.231527777782</v>
      </c>
      <c r="T206" s="16">
        <v>42203.125</v>
      </c>
    </row>
    <row r="207" spans="1:20" ht="116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1">
        <v>7</v>
      </c>
      <c r="Q207" s="13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16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1">
        <v>56.25</v>
      </c>
      <c r="Q208" s="13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16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1">
        <v>38.33</v>
      </c>
      <c r="Q209" s="13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30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1">
        <v>27.5</v>
      </c>
      <c r="Q210" s="13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16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16</v>
      </c>
      <c r="Q211" s="13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30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s="13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16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s="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30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1">
        <v>86.62</v>
      </c>
      <c r="Q214" s="13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16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s="13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16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1">
        <v>88.33</v>
      </c>
      <c r="Q216" s="13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16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1">
        <v>23.75</v>
      </c>
      <c r="Q217" s="13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30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s="13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30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1">
        <v>163.33000000000001</v>
      </c>
      <c r="Q219" s="13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87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1">
        <v>6.75</v>
      </c>
      <c r="Q220" s="13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30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1">
        <v>25</v>
      </c>
      <c r="Q221" s="13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30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1">
        <v>179.12</v>
      </c>
      <c r="Q222" s="13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01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1">
        <v>34.950000000000003</v>
      </c>
      <c r="Q223" s="1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01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1">
        <v>27.5</v>
      </c>
      <c r="Q224" s="13" t="s">
        <v>8315</v>
      </c>
      <c r="R224" t="s">
        <v>8316</v>
      </c>
      <c r="S224" s="16">
        <v>42031.666898148149</v>
      </c>
      <c r="T224" s="16">
        <v>42064.125</v>
      </c>
    </row>
    <row r="225" spans="1:20" ht="116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1">
        <v>18.5</v>
      </c>
      <c r="Q225" s="13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01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s="13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4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1">
        <v>222.5</v>
      </c>
      <c r="Q227" s="13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16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3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01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s="13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16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1">
        <v>29.17</v>
      </c>
      <c r="Q230" s="13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30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1">
        <v>1.5</v>
      </c>
      <c r="Q231" s="13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30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1">
        <v>126.5</v>
      </c>
      <c r="Q232" s="13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30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1">
        <v>10</v>
      </c>
      <c r="Q233" s="1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16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1">
        <v>9.4</v>
      </c>
      <c r="Q234" s="13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s="13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16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1">
        <v>30</v>
      </c>
      <c r="Q236" s="13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01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1">
        <v>10.67</v>
      </c>
      <c r="Q237" s="13" t="s">
        <v>8315</v>
      </c>
      <c r="R237" t="s">
        <v>8316</v>
      </c>
      <c r="S237" s="16">
        <v>42209.67288194444</v>
      </c>
      <c r="T237" s="16">
        <v>42223.625</v>
      </c>
    </row>
    <row r="238" spans="1:20" ht="14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1">
        <v>25.5</v>
      </c>
      <c r="Q238" s="13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01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1">
        <v>20</v>
      </c>
      <c r="Q239" s="13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16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1">
        <v>91.25</v>
      </c>
      <c r="Q240" s="13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01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s="13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4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1">
        <v>50</v>
      </c>
      <c r="Q242" s="13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87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s="1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30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s="13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01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1">
        <v>22.83</v>
      </c>
      <c r="Q245" s="13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16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1">
        <v>16.670000000000002</v>
      </c>
      <c r="Q246" s="13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30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1">
        <v>106.97</v>
      </c>
      <c r="Q247" s="13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30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1">
        <v>10.25</v>
      </c>
      <c r="Q248" s="13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30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1">
        <v>59</v>
      </c>
      <c r="Q249" s="13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16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1">
        <v>15.67</v>
      </c>
      <c r="Q250" s="13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4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3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20DA-EB81-4184-B947-6A85CC3AE99E}">
  <dimension ref="A1:C14"/>
  <sheetViews>
    <sheetView workbookViewId="0">
      <selection activeCell="C14" sqref="C14"/>
    </sheetView>
  </sheetViews>
  <sheetFormatPr defaultRowHeight="14.5" x14ac:dyDescent="0.35"/>
  <cols>
    <col min="1" max="1" width="29.2695312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8388</v>
      </c>
      <c r="C1" s="18" t="s">
        <v>8389</v>
      </c>
    </row>
    <row r="2" spans="1:3" x14ac:dyDescent="0.35">
      <c r="A2" t="s">
        <v>8390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8391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8397</v>
      </c>
      <c r="B7" s="18">
        <f>B5-B6</f>
        <v>3500</v>
      </c>
      <c r="C7" s="18">
        <f>C5-C6</f>
        <v>8000</v>
      </c>
    </row>
    <row r="9" spans="1:3" x14ac:dyDescent="0.35">
      <c r="A9" t="s">
        <v>8392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8393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8398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8399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t="s">
        <v>8400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5">
      <c r="A14" t="s">
        <v>8401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8E01C-FC0F-4D45-8DAC-70D576CD0002}">
  <dimension ref="A1:F6"/>
  <sheetViews>
    <sheetView workbookViewId="0">
      <selection activeCell="F3" sqref="F3"/>
    </sheetView>
  </sheetViews>
  <sheetFormatPr defaultRowHeight="14.5" x14ac:dyDescent="0.35"/>
  <cols>
    <col min="1" max="1" width="31" bestFit="1" customWidth="1"/>
    <col min="2" max="2" width="27.453125" customWidth="1"/>
    <col min="5" max="5" width="10.2695312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E33A-CB86-46A5-BE29-C49A950C488E}">
  <dimension ref="A1:D10"/>
  <sheetViews>
    <sheetView workbookViewId="0">
      <selection activeCell="A3" sqref="A3"/>
    </sheetView>
  </sheetViews>
  <sheetFormatPr defaultRowHeight="14.5" x14ac:dyDescent="0.35"/>
  <sheetData>
    <row r="1" spans="1:4" x14ac:dyDescent="0.35">
      <c r="A1">
        <v>0</v>
      </c>
      <c r="C1" t="s">
        <v>8385</v>
      </c>
      <c r="D1">
        <f>AVERAGE(A1:A10)</f>
        <v>50</v>
      </c>
    </row>
    <row r="2" spans="1:4" x14ac:dyDescent="0.35">
      <c r="A2">
        <v>10</v>
      </c>
      <c r="C2" t="s">
        <v>8386</v>
      </c>
      <c r="D2">
        <f>MEDIAN(A1:A10)</f>
        <v>55</v>
      </c>
    </row>
    <row r="3" spans="1:4" x14ac:dyDescent="0.35">
      <c r="A3">
        <v>20</v>
      </c>
      <c r="C3" t="s">
        <v>8387</v>
      </c>
    </row>
    <row r="4" spans="1:4" x14ac:dyDescent="0.35">
      <c r="A4">
        <v>30</v>
      </c>
    </row>
    <row r="5" spans="1:4" x14ac:dyDescent="0.35">
      <c r="A5">
        <v>55</v>
      </c>
    </row>
    <row r="6" spans="1:4" x14ac:dyDescent="0.35">
      <c r="A6">
        <v>55</v>
      </c>
    </row>
    <row r="7" spans="1:4" x14ac:dyDescent="0.35">
      <c r="A7">
        <v>60</v>
      </c>
    </row>
    <row r="8" spans="1:4" x14ac:dyDescent="0.35">
      <c r="A8">
        <v>80</v>
      </c>
    </row>
    <row r="9" spans="1:4" x14ac:dyDescent="0.35">
      <c r="A9">
        <v>90</v>
      </c>
    </row>
    <row r="10" spans="1:4" x14ac:dyDescent="0.35">
      <c r="A10">
        <v>100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13DD-A296-4AE0-85CC-691295755918}">
  <dimension ref="A1:E18"/>
  <sheetViews>
    <sheetView workbookViewId="0">
      <selection activeCell="A2" sqref="A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8402</v>
      </c>
      <c r="B2" t="s">
        <v>8363</v>
      </c>
    </row>
    <row r="4" spans="1:5" x14ac:dyDescent="0.35">
      <c r="A4" s="14" t="s">
        <v>8364</v>
      </c>
      <c r="B4" s="14" t="s">
        <v>8360</v>
      </c>
    </row>
    <row r="5" spans="1:5" x14ac:dyDescent="0.3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7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890DD-B292-4F43-B386-827265B21920}">
  <dimension ref="A1:F6"/>
  <sheetViews>
    <sheetView topLeftCell="F1" workbookViewId="0">
      <selection activeCell="U11" sqref="U11"/>
    </sheetView>
  </sheetViews>
  <sheetFormatPr defaultRowHeight="14.5" x14ac:dyDescent="0.35"/>
  <cols>
    <col min="1" max="1" width="16.7265625" bestFit="1" customWidth="1"/>
    <col min="2" max="2" width="15.1796875" bestFit="1" customWidth="1"/>
    <col min="3" max="3" width="5.453125" bestFit="1" customWidth="1"/>
    <col min="4" max="4" width="3.7265625" bestFit="1" customWidth="1"/>
    <col min="5" max="5" width="9.08984375" bestFit="1" customWidth="1"/>
    <col min="6" max="6" width="10.7265625" bestFit="1" customWidth="1"/>
    <col min="7" max="8" width="9.08984375" bestFit="1" customWidth="1"/>
    <col min="9" max="9" width="9.36328125" bestFit="1" customWidth="1"/>
    <col min="10" max="11" width="9.08984375" bestFit="1" customWidth="1"/>
    <col min="12" max="12" width="10.81640625" bestFit="1" customWidth="1"/>
    <col min="13" max="13" width="11.54296875" bestFit="1" customWidth="1"/>
    <col min="14" max="14" width="14.36328125" bestFit="1" customWidth="1"/>
    <col min="15" max="18" width="9.08984375" bestFit="1" customWidth="1"/>
    <col min="19" max="19" width="10.26953125" bestFit="1" customWidth="1"/>
    <col min="20" max="21" width="13.453125" bestFit="1" customWidth="1"/>
    <col min="22" max="22" width="16.26953125" bestFit="1" customWidth="1"/>
    <col min="23" max="25" width="11.26953125" bestFit="1" customWidth="1"/>
    <col min="26" max="26" width="14.08984375" bestFit="1" customWidth="1"/>
    <col min="27" max="29" width="11.90625" bestFit="1" customWidth="1"/>
    <col min="30" max="30" width="14.7265625" bestFit="1" customWidth="1"/>
    <col min="31" max="34" width="9.08984375" bestFit="1" customWidth="1"/>
    <col min="35" max="35" width="11.7265625" bestFit="1" customWidth="1"/>
    <col min="36" max="3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8364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BEB29-68F7-4C97-8DC7-FBCACE3E7383}">
  <dimension ref="A1:E7"/>
  <sheetViews>
    <sheetView workbookViewId="0">
      <selection activeCell="H16" sqref="H16"/>
    </sheetView>
  </sheetViews>
  <sheetFormatPr defaultRowHeight="14.5" x14ac:dyDescent="0.35"/>
  <cols>
    <col min="1" max="1" width="16.7265625" bestFit="1" customWidth="1"/>
    <col min="2" max="2" width="15.1796875" bestFit="1" customWidth="1"/>
    <col min="3" max="3" width="3.7265625" bestFit="1" customWidth="1"/>
    <col min="4" max="4" width="9.089843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8315</v>
      </c>
    </row>
    <row r="4" spans="1:5" x14ac:dyDescent="0.35">
      <c r="A4" s="14" t="s">
        <v>8364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A661-0907-4216-BADC-B36E5DE625BF}">
  <dimension ref="A2:F15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14" sqref="A14"/>
    </sheetView>
  </sheetViews>
  <sheetFormatPr defaultRowHeight="14.5" x14ac:dyDescent="0.35"/>
  <cols>
    <col min="1" max="1" width="16.7265625" bestFit="1" customWidth="1"/>
    <col min="2" max="2" width="15.1796875" bestFit="1" customWidth="1"/>
    <col min="3" max="3" width="5.453125" bestFit="1" customWidth="1"/>
    <col min="4" max="4" width="3.7265625" bestFit="1" customWidth="1"/>
    <col min="5" max="5" width="9.08984375" bestFit="1" customWidth="1"/>
    <col min="6" max="6" width="10.7265625" bestFit="1" customWidth="1"/>
    <col min="7" max="7" width="5.453125" bestFit="1" customWidth="1"/>
    <col min="8" max="8" width="3.7265625" bestFit="1" customWidth="1"/>
    <col min="9" max="9" width="9.08984375" bestFit="1" customWidth="1"/>
    <col min="10" max="10" width="9.36328125" bestFit="1" customWidth="1"/>
    <col min="11" max="11" width="8.08984375" bestFit="1" customWidth="1"/>
    <col min="12" max="12" width="9.08984375" bestFit="1" customWidth="1"/>
    <col min="13" max="13" width="10.81640625" bestFit="1" customWidth="1"/>
    <col min="14" max="14" width="11.54296875" bestFit="1" customWidth="1"/>
    <col min="15" max="15" width="14.36328125" bestFit="1" customWidth="1"/>
    <col min="16" max="16" width="8.1796875" bestFit="1" customWidth="1"/>
    <col min="17" max="17" width="5.453125" bestFit="1" customWidth="1"/>
    <col min="18" max="18" width="3.7265625" bestFit="1" customWidth="1"/>
    <col min="19" max="19" width="9.08984375" bestFit="1" customWidth="1"/>
    <col min="20" max="20" width="10.26953125" bestFit="1" customWidth="1"/>
    <col min="21" max="21" width="13.453125" bestFit="1" customWidth="1"/>
    <col min="22" max="22" width="9.08984375" bestFit="1" customWidth="1"/>
    <col min="23" max="23" width="16.26953125" bestFit="1" customWidth="1"/>
    <col min="24" max="24" width="11.26953125" bestFit="1" customWidth="1"/>
    <col min="25" max="25" width="5.453125" bestFit="1" customWidth="1"/>
    <col min="26" max="26" width="9.08984375" bestFit="1" customWidth="1"/>
    <col min="27" max="27" width="14.08984375" bestFit="1" customWidth="1"/>
    <col min="28" max="28" width="11.90625" bestFit="1" customWidth="1"/>
    <col min="29" max="29" width="5.453125" bestFit="1" customWidth="1"/>
    <col min="30" max="30" width="9.08984375" bestFit="1" customWidth="1"/>
    <col min="31" max="31" width="14.7265625" bestFit="1" customWidth="1"/>
    <col min="32" max="32" width="8.90625" bestFit="1" customWidth="1"/>
    <col min="33" max="33" width="5.453125" bestFit="1" customWidth="1"/>
    <col min="34" max="34" width="3.7265625" bestFit="1" customWidth="1"/>
    <col min="35" max="35" width="9.08984375" bestFit="1" customWidth="1"/>
    <col min="36" max="36" width="11.7265625" bestFit="1" customWidth="1"/>
    <col min="37" max="37" width="10.7265625" bestFit="1" customWidth="1"/>
    <col min="38" max="38" width="14.81640625" bestFit="1" customWidth="1"/>
    <col min="39" max="39" width="14.08984375" bestFit="1" customWidth="1"/>
    <col min="40" max="45" width="15.6328125" bestFit="1" customWidth="1"/>
    <col min="46" max="46" width="14.7265625" bestFit="1" customWidth="1"/>
    <col min="47" max="49" width="8.90625" bestFit="1" customWidth="1"/>
    <col min="50" max="50" width="11.7265625" bestFit="1" customWidth="1"/>
    <col min="51" max="51" width="10.7265625" bestFit="1" customWidth="1"/>
  </cols>
  <sheetData>
    <row r="2" spans="1:6" x14ac:dyDescent="0.35">
      <c r="A2" s="14" t="s">
        <v>8222</v>
      </c>
      <c r="B2" t="s">
        <v>8223</v>
      </c>
    </row>
    <row r="4" spans="1:6" x14ac:dyDescent="0.35">
      <c r="A4" s="14" t="s">
        <v>8364</v>
      </c>
      <c r="B4" s="14" t="s">
        <v>8360</v>
      </c>
    </row>
    <row r="5" spans="1:6" x14ac:dyDescent="0.3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8308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35">
      <c r="A7" s="15" t="s">
        <v>8334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35">
      <c r="A8" s="15" t="s">
        <v>8331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35">
      <c r="A9" s="15" t="s">
        <v>8329</v>
      </c>
      <c r="B9" s="11">
        <v>23</v>
      </c>
      <c r="C9" s="11"/>
      <c r="D9" s="11"/>
      <c r="E9" s="11"/>
      <c r="F9" s="11">
        <v>23</v>
      </c>
    </row>
    <row r="10" spans="1:6" x14ac:dyDescent="0.35">
      <c r="A10" s="15" t="s">
        <v>8323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35">
      <c r="A11" s="15" t="s">
        <v>8336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35">
      <c r="A12" s="15" t="s">
        <v>8320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35">
      <c r="A13" s="15" t="s">
        <v>8317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35">
      <c r="A14" s="15" t="s">
        <v>8315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35">
      <c r="A15" s="15" t="s">
        <v>8361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Charts</vt:lpstr>
      </vt:variant>
      <vt:variant>
        <vt:i4>3</vt:i4>
      </vt:variant>
    </vt:vector>
  </HeadingPairs>
  <TitlesOfParts>
    <vt:vector size="22" baseType="lpstr">
      <vt:lpstr>Kickstarter</vt:lpstr>
      <vt:lpstr>Theater Outcomes by Launch Date</vt:lpstr>
      <vt:lpstr>Outcomes Based on Goals</vt:lpstr>
      <vt:lpstr>GB Musical Data</vt:lpstr>
      <vt:lpstr>Successful US Spaces</vt:lpstr>
      <vt:lpstr>Failed US Spaces</vt:lpstr>
      <vt:lpstr>Descriptive Statistics Spaces</vt:lpstr>
      <vt:lpstr>Successful US Wearables</vt:lpstr>
      <vt:lpstr>Failed US Wearables</vt:lpstr>
      <vt:lpstr>Descriptive Statistics Wearable</vt:lpstr>
      <vt:lpstr>Successful US Kickstarters</vt:lpstr>
      <vt:lpstr>Failed US Kickstarters</vt:lpstr>
      <vt:lpstr>Descriptive Statistics</vt:lpstr>
      <vt:lpstr>Edinburgh Research</vt:lpstr>
      <vt:lpstr>PracticeDataSet</vt:lpstr>
      <vt:lpstr>Outcomes Based on Launch Date</vt:lpstr>
      <vt:lpstr>Category Statistics</vt:lpstr>
      <vt:lpstr>Subcategory Statistics</vt:lpstr>
      <vt:lpstr>Experimental Pivot Table</vt:lpstr>
      <vt:lpstr>Theater Outcomes Chart</vt:lpstr>
      <vt:lpstr>GB Musical Chart</vt:lpstr>
      <vt:lpstr>Theatre Outcomes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Maks Kozak</cp:lastModifiedBy>
  <dcterms:created xsi:type="dcterms:W3CDTF">2017-04-20T15:17:24Z</dcterms:created>
  <dcterms:modified xsi:type="dcterms:W3CDTF">2022-01-09T17:57:13Z</dcterms:modified>
</cp:coreProperties>
</file>