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7-SAGE ESTIMATING\00-EOS to ECMS Project\Mockups\"/>
    </mc:Choice>
  </mc:AlternateContent>
  <bookViews>
    <workbookView xWindow="0" yWindow="0" windowWidth="28800" windowHeight="12336" activeTab="1"/>
  </bookViews>
  <sheets>
    <sheet name="Sheet2" sheetId="2" r:id="rId1"/>
    <sheet name="Sheet1" sheetId="1" r:id="rId2"/>
  </sheets>
  <externalReferences>
    <externalReference r:id="rId3"/>
  </externalReferences>
  <definedNames>
    <definedName name="rngAdjConcrete">[1]Information!$C$18</definedName>
    <definedName name="rngAdjLabor">[1]Information!$C$17</definedName>
    <definedName name="rngAdjLumber">[1]Information!$C$23</definedName>
    <definedName name="rngAdjPlumbing">[1]Information!$C$22</definedName>
    <definedName name="rngAdjPTCable">[1]Information!$C$21</definedName>
    <definedName name="rngAdjRock">[1]Information!$C$19</definedName>
    <definedName name="rngAdjSteel">[1]Information!$C$20</definedName>
    <definedName name="rngEstimatePK">[1]Information!$C$25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1" l="1"/>
  <c r="AE14" i="1" s="1"/>
  <c r="AD17" i="1"/>
  <c r="AD21" i="1"/>
  <c r="AD22" i="1"/>
  <c r="AE22" i="1" s="1"/>
  <c r="AD25" i="1"/>
  <c r="AE25" i="1" s="1"/>
  <c r="AD29" i="1"/>
  <c r="AD30" i="1"/>
  <c r="AE30" i="1" s="1"/>
  <c r="AD33" i="1"/>
  <c r="AE33" i="1" s="1"/>
  <c r="AD34" i="1"/>
  <c r="AE17" i="1"/>
  <c r="AE21" i="1"/>
  <c r="AE29" i="1"/>
  <c r="AE34" i="1"/>
  <c r="AC14" i="1"/>
  <c r="AC15" i="1"/>
  <c r="AD15" i="1" s="1"/>
  <c r="AE15" i="1" s="1"/>
  <c r="AC16" i="1"/>
  <c r="AD16" i="1" s="1"/>
  <c r="AE16" i="1" s="1"/>
  <c r="AC17" i="1"/>
  <c r="AC18" i="1"/>
  <c r="AD18" i="1" s="1"/>
  <c r="AE18" i="1" s="1"/>
  <c r="AC19" i="1"/>
  <c r="AD19" i="1" s="1"/>
  <c r="AE19" i="1" s="1"/>
  <c r="AC20" i="1"/>
  <c r="AD20" i="1" s="1"/>
  <c r="AE20" i="1" s="1"/>
  <c r="AC21" i="1"/>
  <c r="AC22" i="1"/>
  <c r="AC23" i="1"/>
  <c r="AD23" i="1" s="1"/>
  <c r="AE23" i="1" s="1"/>
  <c r="AC24" i="1"/>
  <c r="AD24" i="1" s="1"/>
  <c r="AE24" i="1" s="1"/>
  <c r="AC25" i="1"/>
  <c r="AC26" i="1"/>
  <c r="AD26" i="1" s="1"/>
  <c r="AE26" i="1" s="1"/>
  <c r="AC27" i="1"/>
  <c r="AD27" i="1" s="1"/>
  <c r="AE27" i="1" s="1"/>
  <c r="AC28" i="1"/>
  <c r="AD28" i="1" s="1"/>
  <c r="AE28" i="1" s="1"/>
  <c r="AC29" i="1"/>
  <c r="AC30" i="1"/>
  <c r="AC31" i="1"/>
  <c r="AD31" i="1" s="1"/>
  <c r="AE31" i="1" s="1"/>
  <c r="AC32" i="1"/>
  <c r="AD32" i="1" s="1"/>
  <c r="AE32" i="1" s="1"/>
  <c r="AC33" i="1"/>
  <c r="AC12" i="1"/>
  <c r="AD12" i="1" s="1"/>
  <c r="AE12" i="1" s="1"/>
  <c r="AC13" i="1"/>
  <c r="AD13" i="1" s="1"/>
  <c r="M3" i="1"/>
  <c r="N3" i="1"/>
  <c r="S3" i="1"/>
  <c r="R3" i="1"/>
  <c r="Q3" i="1"/>
  <c r="P3" i="1"/>
  <c r="O3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13" i="1"/>
  <c r="G13" i="1"/>
  <c r="H12" i="1"/>
  <c r="G12" i="1"/>
  <c r="U11" i="1"/>
  <c r="AB11" i="1" s="1"/>
  <c r="AC11" i="1" s="1"/>
  <c r="H11" i="1"/>
  <c r="G11" i="1"/>
  <c r="U10" i="1"/>
  <c r="AB10" i="1" s="1"/>
  <c r="AC10" i="1" s="1"/>
  <c r="H10" i="1"/>
  <c r="G10" i="1"/>
  <c r="U9" i="1"/>
  <c r="AB9" i="1" s="1"/>
  <c r="AC9" i="1" s="1"/>
  <c r="H9" i="1"/>
  <c r="G9" i="1"/>
  <c r="U8" i="1"/>
  <c r="AB8" i="1" s="1"/>
  <c r="AC8" i="1" s="1"/>
  <c r="H8" i="1"/>
  <c r="G8" i="1"/>
  <c r="U7" i="1"/>
  <c r="AB7" i="1" s="1"/>
  <c r="AC7" i="1" s="1"/>
  <c r="AD7" i="1" s="1"/>
  <c r="AE7" i="1" s="1"/>
  <c r="H7" i="1"/>
  <c r="G7" i="1"/>
  <c r="U6" i="1"/>
  <c r="AB6" i="1" s="1"/>
  <c r="AC6" i="1" s="1"/>
  <c r="AD6" i="1" s="1"/>
  <c r="AE6" i="1" s="1"/>
  <c r="H6" i="1"/>
  <c r="G6" i="1"/>
  <c r="U5" i="1"/>
  <c r="AB5" i="1" s="1"/>
  <c r="AC5" i="1" s="1"/>
  <c r="AD5" i="1" s="1"/>
  <c r="AE5" i="1" s="1"/>
  <c r="H5" i="1"/>
  <c r="G5" i="1"/>
  <c r="U4" i="1"/>
  <c r="AB4" i="1" s="1"/>
  <c r="AC4" i="1" s="1"/>
  <c r="H4" i="1"/>
  <c r="G4" i="1"/>
  <c r="AD10" i="1" l="1"/>
  <c r="AE10" i="1" s="1"/>
  <c r="AD8" i="1"/>
  <c r="AE8" i="1" s="1"/>
  <c r="AD11" i="1"/>
  <c r="AE11" i="1" s="1"/>
  <c r="AD4" i="1"/>
  <c r="AE4" i="1" s="1"/>
  <c r="AD9" i="1"/>
  <c r="AE9" i="1" s="1"/>
  <c r="AE13" i="1"/>
</calcChain>
</file>

<file path=xl/sharedStrings.xml><?xml version="1.0" encoding="utf-8"?>
<sst xmlns="http://schemas.openxmlformats.org/spreadsheetml/2006/main" count="331" uniqueCount="193">
  <si>
    <t>Estimate_PK</t>
  </si>
  <si>
    <t>Lookup</t>
  </si>
  <si>
    <t>ELV/OPT</t>
  </si>
  <si>
    <t>Identifying notes</t>
  </si>
  <si>
    <t>Footprint (SF)</t>
  </si>
  <si>
    <r>
      <t xml:space="preserve">Labor </t>
    </r>
    <r>
      <rPr>
        <sz val="8"/>
        <color theme="0" tint="-0.499984740745262"/>
        <rFont val="Calibri"/>
        <family val="2"/>
        <scheme val="minor"/>
      </rPr>
      <t>(MH)</t>
    </r>
  </si>
  <si>
    <r>
      <t xml:space="preserve">Concrete </t>
    </r>
    <r>
      <rPr>
        <sz val="8"/>
        <color theme="0" tint="-0.499984740745262"/>
        <rFont val="Calibri"/>
        <family val="2"/>
        <scheme val="minor"/>
      </rPr>
      <t>(CY)</t>
    </r>
  </si>
  <si>
    <r>
      <t xml:space="preserve">Rock </t>
    </r>
    <r>
      <rPr>
        <sz val="8"/>
        <color theme="0" tint="-0.499984740745262"/>
        <rFont val="Calibri"/>
        <family val="2"/>
        <scheme val="minor"/>
      </rPr>
      <t>(TN)</t>
    </r>
  </si>
  <si>
    <r>
      <t xml:space="preserve">Steel </t>
    </r>
    <r>
      <rPr>
        <sz val="8"/>
        <color theme="0" tint="-0.499984740745262"/>
        <rFont val="Calibri"/>
        <family val="2"/>
        <scheme val="minor"/>
      </rPr>
      <t>(LBS)</t>
    </r>
  </si>
  <si>
    <r>
      <t xml:space="preserve">PT Cable </t>
    </r>
    <r>
      <rPr>
        <sz val="8"/>
        <color theme="0" tint="-0.499984740745262"/>
        <rFont val="Calibri"/>
        <family val="2"/>
        <scheme val="minor"/>
      </rPr>
      <t>(LF)</t>
    </r>
  </si>
  <si>
    <r>
      <t xml:space="preserve">Pumping </t>
    </r>
    <r>
      <rPr>
        <sz val="8"/>
        <color theme="0" tint="-0.499984740745262"/>
        <rFont val="Calibri"/>
        <family val="2"/>
        <scheme val="minor"/>
      </rPr>
      <t>(CY)</t>
    </r>
  </si>
  <si>
    <r>
      <t xml:space="preserve">Lumber </t>
    </r>
    <r>
      <rPr>
        <sz val="8"/>
        <color theme="0" tint="-0.499984740745262"/>
        <rFont val="Calibri"/>
        <family val="2"/>
        <scheme val="minor"/>
      </rPr>
      <t>(BF)</t>
    </r>
  </si>
  <si>
    <t>Proposal Amount</t>
  </si>
  <si>
    <t>Contract Amount</t>
  </si>
  <si>
    <t>Notes</t>
  </si>
  <si>
    <t>PLAN 4512</t>
  </si>
  <si>
    <t>ELV ALL</t>
  </si>
  <si>
    <t>PZ0132</t>
  </si>
  <si>
    <t>PLAN 4514</t>
  </si>
  <si>
    <t>PZ0133</t>
  </si>
  <si>
    <t>PLAN 4516</t>
  </si>
  <si>
    <t>PZ0134</t>
  </si>
  <si>
    <t>PLAN 4522</t>
  </si>
  <si>
    <t>PZ0135</t>
  </si>
  <si>
    <t>PLAN 4524</t>
  </si>
  <si>
    <t>ELV BE</t>
  </si>
  <si>
    <t>PZ0136</t>
  </si>
  <si>
    <t>ELV C</t>
  </si>
  <si>
    <t>PZ0137</t>
  </si>
  <si>
    <t>PLAN 4528</t>
  </si>
  <si>
    <t>PZ0138</t>
  </si>
  <si>
    <t>PZ0139</t>
  </si>
  <si>
    <t>001</t>
  </si>
  <si>
    <t>3080 SGD DOORS</t>
  </si>
  <si>
    <t>3080z15069b</t>
  </si>
  <si>
    <t>RFA Quantities</t>
  </si>
  <si>
    <r>
      <t>Labor</t>
    </r>
    <r>
      <rPr>
        <sz val="8"/>
        <color theme="0" tint="-0.499984740745262"/>
        <rFont val="Calibri"/>
        <family val="2"/>
        <scheme val="minor"/>
      </rPr>
      <t xml:space="preserve"> ($/MH)</t>
    </r>
  </si>
  <si>
    <r>
      <t>Concrete</t>
    </r>
    <r>
      <rPr>
        <sz val="8"/>
        <color theme="0" tint="-0.499984740745262"/>
        <rFont val="Calibri"/>
        <family val="2"/>
        <scheme val="minor"/>
      </rPr>
      <t xml:space="preserve"> ($/CY)</t>
    </r>
  </si>
  <si>
    <r>
      <t>Rock</t>
    </r>
    <r>
      <rPr>
        <sz val="8"/>
        <color theme="0" tint="-0.499984740745262"/>
        <rFont val="Calibri"/>
        <family val="2"/>
        <scheme val="minor"/>
      </rPr>
      <t xml:space="preserve"> ($/TN)</t>
    </r>
  </si>
  <si>
    <r>
      <t>Steel</t>
    </r>
    <r>
      <rPr>
        <sz val="8"/>
        <color theme="0" tint="-0.499984740745262"/>
        <rFont val="Calibri"/>
        <family val="2"/>
        <scheme val="minor"/>
      </rPr>
      <t xml:space="preserve"> ($/LBS)</t>
    </r>
  </si>
  <si>
    <r>
      <t>PT Cable</t>
    </r>
    <r>
      <rPr>
        <sz val="8"/>
        <color theme="0" tint="-0.499984740745262"/>
        <rFont val="Calibri"/>
        <family val="2"/>
        <scheme val="minor"/>
      </rPr>
      <t xml:space="preserve"> ($/LF)</t>
    </r>
  </si>
  <si>
    <r>
      <t>Plumbing</t>
    </r>
    <r>
      <rPr>
        <sz val="8"/>
        <color theme="0" tint="-0.499984740745262"/>
        <rFont val="Calibri"/>
        <family val="2"/>
        <scheme val="minor"/>
      </rPr>
      <t xml:space="preserve"> ($/CY)</t>
    </r>
  </si>
  <si>
    <r>
      <t>Lumber</t>
    </r>
    <r>
      <rPr>
        <sz val="8"/>
        <color theme="0" tint="-0.499984740745262"/>
        <rFont val="Calibri"/>
        <family val="2"/>
        <scheme val="minor"/>
      </rPr>
      <t xml:space="preserve"> ($/Bf)</t>
    </r>
  </si>
  <si>
    <t>Target</t>
  </si>
  <si>
    <t>Contract Input Form</t>
  </si>
  <si>
    <t>Process</t>
  </si>
  <si>
    <t>FALSE</t>
  </si>
  <si>
    <t>Sage Estimate Amount</t>
  </si>
  <si>
    <t>RFA Amount</t>
  </si>
  <si>
    <t>Draw 1</t>
  </si>
  <si>
    <t>Draw 2</t>
  </si>
  <si>
    <t>Draw 3</t>
  </si>
  <si>
    <t>OCIP Amount</t>
  </si>
  <si>
    <t>Draw 4</t>
  </si>
  <si>
    <t>Off by $4k - Okay by Keith</t>
  </si>
  <si>
    <t>Contract File Name</t>
  </si>
  <si>
    <t>21.08.12 Signed Winding Creek II 55s (roam) FW</t>
  </si>
  <si>
    <t>Contract Date</t>
  </si>
  <si>
    <t>Eff Date</t>
  </si>
  <si>
    <t>02</t>
  </si>
  <si>
    <t>Contract vs Proposal Delta</t>
  </si>
  <si>
    <t>Contract Description</t>
  </si>
  <si>
    <t>Added Fiber 750</t>
  </si>
  <si>
    <t>Proposal File Name</t>
  </si>
  <si>
    <t>21.08.03-REV1 BID Fiber 750 Winding Creek II</t>
  </si>
  <si>
    <t>RFA Pricing Adustments</t>
  </si>
  <si>
    <t>Labor Productivity Rates &amp; Cost Per Hr</t>
  </si>
  <si>
    <t xml:space="preserve">010.001   .   .  . </t>
  </si>
  <si>
    <t xml:space="preserve">010.050   .   .  . </t>
  </si>
  <si>
    <t xml:space="preserve">011.020   .   .  . </t>
  </si>
  <si>
    <t xml:space="preserve">012.021   .   .  . </t>
  </si>
  <si>
    <t xml:space="preserve">013.020   .   .  . </t>
  </si>
  <si>
    <t xml:space="preserve">014.020   .   .  . </t>
  </si>
  <si>
    <t xml:space="preserve">014.045   .   .  . </t>
  </si>
  <si>
    <t xml:space="preserve">015.020   .   .  . </t>
  </si>
  <si>
    <t xml:space="preserve">016.020   .   .  . </t>
  </si>
  <si>
    <t xml:space="preserve">017.020   .   .  . </t>
  </si>
  <si>
    <t xml:space="preserve">017.060   .   .  . </t>
  </si>
  <si>
    <t xml:space="preserve">048.481   .   .  . </t>
  </si>
  <si>
    <t xml:space="preserve">048.482   .   .  . </t>
  </si>
  <si>
    <t xml:space="preserve">048.483   .   .  . </t>
  </si>
  <si>
    <t>Job $/HR AVG</t>
  </si>
  <si>
    <t>TMBV00</t>
  </si>
  <si>
    <t>Copy and Paste from the TruSite Report</t>
  </si>
  <si>
    <t>Final PR</t>
  </si>
  <si>
    <t>Final $$</t>
  </si>
  <si>
    <t xml:space="preserve">015.100   .   .  . </t>
  </si>
  <si>
    <t xml:space="preserve">015.250   .   .  . </t>
  </si>
  <si>
    <t xml:space="preserve">016.160   .   .  . </t>
  </si>
  <si>
    <t xml:space="preserve">016.161   .   .  . </t>
  </si>
  <si>
    <t xml:space="preserve">016.162   .   .  . </t>
  </si>
  <si>
    <t xml:space="preserve">016.163   .   .  . </t>
  </si>
  <si>
    <t xml:space="preserve">017.100   .   .  . </t>
  </si>
  <si>
    <t xml:space="preserve">017.250   .   .  . </t>
  </si>
  <si>
    <t xml:space="preserve">Final </t>
  </si>
  <si>
    <t>Equipment/Concrete Unit Cost</t>
  </si>
  <si>
    <t>Material Pricing Update</t>
  </si>
  <si>
    <t>Description</t>
  </si>
  <si>
    <t>Cost Codes</t>
  </si>
  <si>
    <t>Material Quantity</t>
  </si>
  <si>
    <t>Material Price</t>
  </si>
  <si>
    <t>CONCRETE</t>
  </si>
  <si>
    <t>FOOTING CONCRETE - 2500PSI .65 W/C RATIO</t>
  </si>
  <si>
    <t xml:space="preserve">             015.100</t>
  </si>
  <si>
    <t>CY</t>
  </si>
  <si>
    <t>/CY</t>
  </si>
  <si>
    <t>SLAB CONCRETE - 2500PSI .50 W/C RATIO</t>
  </si>
  <si>
    <t xml:space="preserve">             017.100</t>
  </si>
  <si>
    <t>FOOTING CONCRETE - WASTE FACTOR</t>
  </si>
  <si>
    <t>SLAB CONCRETE - WASTE FACTOR</t>
  </si>
  <si>
    <t>CURES/SEALERS</t>
  </si>
  <si>
    <t>MED-CURE(SOLD BY 1GAL EACH)</t>
  </si>
  <si>
    <t xml:space="preserve">             017.105</t>
  </si>
  <si>
    <t>GL</t>
  </si>
  <si>
    <t>/GL</t>
  </si>
  <si>
    <t>FORM MATERIAL</t>
  </si>
  <si>
    <t>LUMBER,2X12X16(USED)</t>
  </si>
  <si>
    <t xml:space="preserve">             013.130</t>
  </si>
  <si>
    <t>EA</t>
  </si>
  <si>
    <t>/EA</t>
  </si>
  <si>
    <t>LUMBER,2X6X16(USED)</t>
  </si>
  <si>
    <t>LUMBER,(ECO) 2X6X16(USED)</t>
  </si>
  <si>
    <t>LUMBER,(ECO)2X12X16(USED)</t>
  </si>
  <si>
    <t>NAIL, 16 VINYL SINKERS</t>
  </si>
  <si>
    <t xml:space="preserve">             013.105</t>
  </si>
  <si>
    <t>BX</t>
  </si>
  <si>
    <t>/BX</t>
  </si>
  <si>
    <t>NAIL, 16D (DUPLEX)</t>
  </si>
  <si>
    <t>NAIL,8D(DUPLEX)</t>
  </si>
  <si>
    <t>WOODSTAKE 1X3X36(NEW)</t>
  </si>
  <si>
    <t>BN</t>
  </si>
  <si>
    <t>/BN</t>
  </si>
  <si>
    <t>LUMBER,2X12X16(NEW)</t>
  </si>
  <si>
    <t>LUMBER,2X6X16(NEW)</t>
  </si>
  <si>
    <t>HARDWARE</t>
  </si>
  <si>
    <t>ANCHOR MATES - ALL SIZES</t>
  </si>
  <si>
    <t xml:space="preserve">             014.152</t>
  </si>
  <si>
    <t>BOLT,ANCHOR 5/8"X 14"</t>
  </si>
  <si>
    <t xml:space="preserve">             014.150</t>
  </si>
  <si>
    <t>BOLLARD,3" X 42"</t>
  </si>
  <si>
    <t xml:space="preserve">             014.105</t>
  </si>
  <si>
    <t>LUMBER,GRN PLT 2X4X12 (NEW)</t>
  </si>
  <si>
    <t>REBAR, CAPS # 3-8 OSHA (USED)</t>
  </si>
  <si>
    <t>SIMPSON - MASA STRAP</t>
  </si>
  <si>
    <t>SIMPSON-STAB 24 * LONG</t>
  </si>
  <si>
    <t xml:space="preserve">             014.151</t>
  </si>
  <si>
    <t>SIMPSON-STAB 34</t>
  </si>
  <si>
    <t>SIMPSON-STHD 14</t>
  </si>
  <si>
    <t>MISC. MATERIALS</t>
  </si>
  <si>
    <t>CHAIR,2 BIP (SLD BY EA)</t>
  </si>
  <si>
    <t>CHAIR,3" CASTLE (SLD BY EA)</t>
  </si>
  <si>
    <t>EXPANSION 1/2"X3-1/2" BNDL</t>
  </si>
  <si>
    <t xml:space="preserve">             016.105</t>
  </si>
  <si>
    <t>CHALK, FIELD MARKING (WHITE)</t>
  </si>
  <si>
    <t xml:space="preserve">             011.105</t>
  </si>
  <si>
    <t>BAG</t>
  </si>
  <si>
    <t>/BAG</t>
  </si>
  <si>
    <t>HOSE,GARDEN 5/8 X 75'</t>
  </si>
  <si>
    <t>UNIVERSAL PLASTIC IMPULSE SPRINKLERS</t>
  </si>
  <si>
    <t>REBAR</t>
  </si>
  <si>
    <t>REBAR #3 - SLABS</t>
  </si>
  <si>
    <t xml:space="preserve">             016.143</t>
  </si>
  <si>
    <t>PC</t>
  </si>
  <si>
    <t>/PC</t>
  </si>
  <si>
    <t>REBAR #4 - CONTINUOUS</t>
  </si>
  <si>
    <t xml:space="preserve">             014.144</t>
  </si>
  <si>
    <t>REBAR #4 - SPREAD FOOTING</t>
  </si>
  <si>
    <t>REBAR-FABRICATED</t>
  </si>
  <si>
    <t>DOWEL, 48 #3</t>
  </si>
  <si>
    <t xml:space="preserve">             014.143</t>
  </si>
  <si>
    <t>ROCK &amp; SAND</t>
  </si>
  <si>
    <t>3/4" CRUSHED ROCK</t>
  </si>
  <si>
    <t xml:space="preserve">             016.160</t>
  </si>
  <si>
    <t>TN</t>
  </si>
  <si>
    <t>/TN</t>
  </si>
  <si>
    <t>3/8 PEA GRAVEL</t>
  </si>
  <si>
    <t xml:space="preserve">             016.161</t>
  </si>
  <si>
    <t>VAPOR BARRIERS</t>
  </si>
  <si>
    <t>POLY, VIPER - 10MIL 14 X 210</t>
  </si>
  <si>
    <t xml:space="preserve">             016.163</t>
  </si>
  <si>
    <t>RL</t>
  </si>
  <si>
    <t>/RL</t>
  </si>
  <si>
    <t>POLY,6MIL-20'X100'</t>
  </si>
  <si>
    <t>TAPE, VIPER  4" X 180'</t>
  </si>
  <si>
    <t>TAPE,RED VINYL3"X36YD</t>
  </si>
  <si>
    <t>Final $</t>
  </si>
  <si>
    <t>015.100</t>
  </si>
  <si>
    <t>Builder Eff Release</t>
  </si>
  <si>
    <t>Update Sage Budget/Estimate Form</t>
  </si>
  <si>
    <t>Contract No</t>
  </si>
  <si>
    <t>JobNo</t>
  </si>
  <si>
    <t>Plan Name</t>
  </si>
  <si>
    <r>
      <t xml:space="preserve">Delta </t>
    </r>
    <r>
      <rPr>
        <sz val="9"/>
        <color rgb="FFFF0000"/>
        <rFont val="Calibri"/>
        <family val="2"/>
        <scheme val="minor"/>
      </rPr>
      <t>Variance</t>
    </r>
    <r>
      <rPr>
        <sz val="11"/>
        <color rgb="FFFF0000"/>
        <rFont val="Calibri"/>
        <family val="2"/>
        <scheme val="minor"/>
      </rPr>
      <t xml:space="preserve">
</t>
    </r>
    <r>
      <rPr>
        <sz val="8"/>
        <color rgb="FFFF0000"/>
        <rFont val="Calibri"/>
        <family val="2"/>
        <scheme val="minor"/>
      </rPr>
      <t>Percent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</si>
</sst>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#,##0.00;[Red]#,##0.00"/>
    <numFmt numFmtId="166" formatCode="mm/dd/yy;@"/>
    <numFmt numFmtId="167" formatCode="\$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indexed="18"/>
        <bgColor indexed="22"/>
      </patternFill>
    </fill>
    <fill>
      <patternFill patternType="solid">
        <fgColor indexed="65"/>
        <bgColor indexed="9"/>
      </patternFill>
    </fill>
    <fill>
      <patternFill patternType="solid">
        <fgColor rgb="FFC0C0C0"/>
        <bgColor indexed="64"/>
      </patternFill>
    </fill>
  </fills>
  <borders count="6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3" borderId="1" xfId="0" applyFill="1" applyBorder="1" applyAlignment="1" applyProtection="1">
      <alignment horizontal="left" indent="1"/>
      <protection locked="0"/>
    </xf>
    <xf numFmtId="164" fontId="0" fillId="0" borderId="1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9" fontId="2" fillId="0" borderId="1" xfId="2" applyFont="1" applyBorder="1" applyAlignment="1">
      <alignment horizontal="center"/>
    </xf>
    <xf numFmtId="164" fontId="2" fillId="3" borderId="1" xfId="1" applyNumberFormat="1" applyFont="1" applyFill="1" applyBorder="1" applyAlignment="1" applyProtection="1">
      <alignment horizontal="right"/>
      <protection locked="0"/>
    </xf>
    <xf numFmtId="0" fontId="0" fillId="3" borderId="1" xfId="0" applyFill="1" applyBorder="1" applyProtection="1">
      <protection locked="0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wrapText="1"/>
    </xf>
    <xf numFmtId="49" fontId="0" fillId="3" borderId="1" xfId="0" applyNumberFormat="1" applyFill="1" applyBorder="1" applyAlignment="1" applyProtection="1">
      <alignment horizontal="left" indent="1"/>
      <protection locked="0"/>
    </xf>
    <xf numFmtId="0" fontId="6" fillId="0" borderId="0" xfId="0" applyFont="1" applyAlignment="1">
      <alignment horizontal="left" vertical="center"/>
    </xf>
    <xf numFmtId="164" fontId="0" fillId="0" borderId="3" xfId="1" applyNumberFormat="1" applyFont="1" applyBorder="1" applyAlignment="1">
      <alignment horizontal="right"/>
    </xf>
    <xf numFmtId="0" fontId="4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indent="1"/>
    </xf>
    <xf numFmtId="0" fontId="4" fillId="0" borderId="0" xfId="0" applyFont="1" applyAlignment="1">
      <alignment horizontal="left" indent="1"/>
    </xf>
    <xf numFmtId="165" fontId="0" fillId="3" borderId="1" xfId="1" applyNumberFormat="1" applyFont="1" applyFill="1" applyBorder="1" applyAlignment="1" applyProtection="1">
      <alignment horizontal="left" indent="1"/>
      <protection locked="0"/>
    </xf>
    <xf numFmtId="0" fontId="7" fillId="4" borderId="0" xfId="0" applyNumberFormat="1" applyFont="1" applyFill="1" applyBorder="1" applyAlignment="1" applyProtection="1">
      <alignment horizontal="right" indent="1"/>
    </xf>
    <xf numFmtId="0" fontId="8" fillId="4" borderId="0" xfId="0" applyNumberFormat="1" applyFont="1" applyFill="1" applyBorder="1" applyAlignment="1" applyProtection="1">
      <alignment horizontal="left" indent="1"/>
    </xf>
    <xf numFmtId="49" fontId="8" fillId="4" borderId="0" xfId="0" applyNumberFormat="1" applyFont="1" applyFill="1" applyBorder="1" applyAlignment="1" applyProtection="1">
      <alignment horizontal="left" indent="1"/>
    </xf>
    <xf numFmtId="2" fontId="4" fillId="0" borderId="2" xfId="0" applyNumberFormat="1" applyFont="1" applyBorder="1" applyAlignment="1">
      <alignment horizontal="center" vertical="center" wrapText="1"/>
    </xf>
    <xf numFmtId="0" fontId="0" fillId="0" borderId="0" xfId="0" applyFill="1"/>
    <xf numFmtId="0" fontId="4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right" wrapText="1"/>
    </xf>
    <xf numFmtId="164" fontId="2" fillId="0" borderId="1" xfId="1" applyNumberFormat="1" applyFont="1" applyFill="1" applyBorder="1" applyAlignment="1" applyProtection="1">
      <alignment horizontal="right"/>
      <protection locked="0"/>
    </xf>
    <xf numFmtId="38" fontId="2" fillId="3" borderId="1" xfId="1" applyNumberFormat="1" applyFont="1" applyFill="1" applyBorder="1" applyAlignment="1" applyProtection="1">
      <alignment horizontal="right"/>
      <protection locked="0"/>
    </xf>
    <xf numFmtId="38" fontId="2" fillId="0" borderId="1" xfId="1" applyNumberFormat="1" applyFont="1" applyFill="1" applyBorder="1" applyAlignment="1" applyProtection="1">
      <alignment horizontal="right"/>
      <protection locked="0"/>
    </xf>
    <xf numFmtId="14" fontId="0" fillId="0" borderId="0" xfId="0" applyNumberFormat="1"/>
    <xf numFmtId="166" fontId="0" fillId="3" borderId="1" xfId="0" applyNumberFormat="1" applyFill="1" applyBorder="1" applyAlignment="1" applyProtection="1">
      <alignment horizontal="center"/>
      <protection locked="0"/>
    </xf>
    <xf numFmtId="49" fontId="0" fillId="3" borderId="1" xfId="0" applyNumberFormat="1" applyFill="1" applyBorder="1" applyAlignment="1" applyProtection="1">
      <alignment horizontal="center"/>
      <protection locked="0"/>
    </xf>
    <xf numFmtId="0" fontId="9" fillId="0" borderId="0" xfId="0" applyFont="1" applyAlignment="1">
      <alignment horizontal="left"/>
    </xf>
    <xf numFmtId="0" fontId="2" fillId="0" borderId="0" xfId="0" applyFont="1"/>
    <xf numFmtId="0" fontId="10" fillId="0" borderId="4" xfId="0" applyFont="1" applyBorder="1" applyAlignment="1">
      <alignment horizontal="left"/>
    </xf>
    <xf numFmtId="0" fontId="11" fillId="0" borderId="0" xfId="0" applyNumberFormat="1" applyFont="1" applyFill="1" applyBorder="1" applyAlignment="1">
      <alignment horizontal="center" vertical="center"/>
    </xf>
    <xf numFmtId="0" fontId="12" fillId="5" borderId="5" xfId="0" applyNumberFormat="1" applyFont="1" applyFill="1" applyBorder="1" applyAlignment="1">
      <alignment horizontal="left" vertical="center"/>
    </xf>
    <xf numFmtId="0" fontId="13" fillId="6" borderId="5" xfId="0" applyNumberFormat="1" applyFont="1" applyFill="1" applyBorder="1" applyAlignment="1">
      <alignment horizontal="center" vertical="center"/>
    </xf>
    <xf numFmtId="0" fontId="11" fillId="0" borderId="5" xfId="0" applyNumberFormat="1" applyFont="1" applyFill="1" applyBorder="1" applyAlignment="1">
      <alignment horizontal="left" vertical="center"/>
    </xf>
    <xf numFmtId="2" fontId="13" fillId="0" borderId="5" xfId="0" applyNumberFormat="1" applyFont="1" applyFill="1" applyBorder="1" applyAlignment="1">
      <alignment horizontal="right" vertical="center"/>
    </xf>
    <xf numFmtId="0" fontId="11" fillId="0" borderId="5" xfId="0" applyNumberFormat="1" applyFont="1" applyFill="1" applyBorder="1" applyAlignment="1">
      <alignment horizontal="right" vertical="center"/>
    </xf>
    <xf numFmtId="167" fontId="13" fillId="0" borderId="5" xfId="0" applyNumberFormat="1" applyFont="1" applyFill="1" applyBorder="1" applyAlignment="1">
      <alignment horizontal="right" vertical="center"/>
    </xf>
    <xf numFmtId="167" fontId="11" fillId="0" borderId="5" xfId="0" applyNumberFormat="1" applyFont="1" applyFill="1" applyBorder="1" applyAlignment="1">
      <alignment horizontal="right" vertical="center"/>
    </xf>
    <xf numFmtId="0" fontId="0" fillId="0" borderId="4" xfId="0" applyBorder="1"/>
    <xf numFmtId="165" fontId="0" fillId="3" borderId="3" xfId="1" applyNumberFormat="1" applyFont="1" applyFill="1" applyBorder="1" applyAlignment="1" applyProtection="1">
      <alignment horizontal="left" indent="1"/>
      <protection locked="0"/>
    </xf>
    <xf numFmtId="0" fontId="2" fillId="0" borderId="0" xfId="0" applyFont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/>
    <xf numFmtId="0" fontId="14" fillId="0" borderId="0" xfId="0" applyFont="1" applyAlignment="1">
      <alignment horizontal="left"/>
    </xf>
    <xf numFmtId="0" fontId="2" fillId="0" borderId="0" xfId="0" applyFont="1" applyFill="1" applyAlignment="1">
      <alignment horizontal="right"/>
    </xf>
    <xf numFmtId="165" fontId="0" fillId="0" borderId="0" xfId="1" applyNumberFormat="1" applyFont="1" applyFill="1" applyBorder="1" applyAlignment="1" applyProtection="1">
      <alignment horizontal="left" indent="1"/>
      <protection locked="0"/>
    </xf>
    <xf numFmtId="0" fontId="15" fillId="0" borderId="0" xfId="0" applyNumberFormat="1" applyFont="1" applyFill="1" applyBorder="1" applyAlignment="1" applyProtection="1">
      <alignment horizontal="left" vertical="top" readingOrder="1"/>
    </xf>
    <xf numFmtId="0" fontId="15" fillId="0" borderId="0" xfId="0" applyNumberFormat="1" applyFont="1" applyFill="1" applyBorder="1" applyAlignment="1" applyProtection="1">
      <alignment horizontal="right" vertical="top" readingOrder="1"/>
    </xf>
    <xf numFmtId="0" fontId="16" fillId="0" borderId="0" xfId="0" applyNumberFormat="1" applyFont="1" applyFill="1" applyBorder="1" applyAlignment="1" applyProtection="1">
      <alignment horizontal="left" vertical="top" readingOrder="1"/>
    </xf>
    <xf numFmtId="0" fontId="15" fillId="7" borderId="0" xfId="0" applyNumberFormat="1" applyFont="1" applyFill="1" applyBorder="1" applyAlignment="1" applyProtection="1">
      <alignment horizontal="center" vertical="center" wrapText="1" readingOrder="1"/>
    </xf>
    <xf numFmtId="0" fontId="15" fillId="0" borderId="0" xfId="0" applyNumberFormat="1" applyFont="1" applyFill="1" applyBorder="1" applyAlignment="1" applyProtection="1">
      <alignment horizontal="center" vertical="top" wrapText="1" readingOrder="1"/>
    </xf>
    <xf numFmtId="2" fontId="16" fillId="0" borderId="0" xfId="0" applyNumberFormat="1" applyFont="1" applyFill="1" applyBorder="1" applyAlignment="1" applyProtection="1">
      <alignment horizontal="left" vertical="top" readingOrder="1"/>
    </xf>
    <xf numFmtId="0" fontId="16" fillId="0" borderId="0" xfId="0" applyNumberFormat="1" applyFont="1" applyFill="1" applyBorder="1" applyAlignment="1" applyProtection="1">
      <alignment horizontal="right" vertical="top" readingOrder="1"/>
    </xf>
    <xf numFmtId="2" fontId="15" fillId="0" borderId="0" xfId="0" applyNumberFormat="1" applyFont="1" applyFill="1" applyBorder="1" applyAlignment="1" applyProtection="1">
      <alignment horizontal="right" vertical="top" readingOrder="1"/>
    </xf>
    <xf numFmtId="49" fontId="16" fillId="0" borderId="0" xfId="0" applyNumberFormat="1" applyFont="1" applyFill="1" applyBorder="1" applyAlignment="1" applyProtection="1">
      <alignment horizontal="right" vertical="top" readingOrder="1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 wrapText="1"/>
    </xf>
    <xf numFmtId="0" fontId="17" fillId="0" borderId="0" xfId="0" applyFont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3-ACTIVE%20PROJECTS/DIV-01/Meritage%20Homes%20-%20Roseville%20-%20Winding%20Creek%20II%20(Roam)/001Contract%20Input%20-%20Winding%20Creek%20II_Slab_MS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Contract Input Form"/>
      <sheetName val="Start Input Form"/>
    </sheetNames>
    <sheetDataSet>
      <sheetData sheetId="0">
        <row r="17">
          <cell r="C17">
            <v>3</v>
          </cell>
        </row>
        <row r="18">
          <cell r="C18">
            <v>4</v>
          </cell>
        </row>
        <row r="19">
          <cell r="C19">
            <v>3</v>
          </cell>
        </row>
        <row r="20">
          <cell r="C20">
            <v>0.5</v>
          </cell>
        </row>
        <row r="21">
          <cell r="C21">
            <v>0.1</v>
          </cell>
        </row>
        <row r="22">
          <cell r="C22">
            <v>1</v>
          </cell>
        </row>
        <row r="23">
          <cell r="C23">
            <v>1</v>
          </cell>
        </row>
        <row r="25">
          <cell r="C25">
            <v>4730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zoomScale="85" zoomScaleNormal="85" workbookViewId="0">
      <selection activeCell="J4" sqref="J4"/>
    </sheetView>
  </sheetViews>
  <sheetFormatPr defaultRowHeight="14.4" x14ac:dyDescent="0.3"/>
  <cols>
    <col min="1" max="1" width="5.88671875" customWidth="1"/>
    <col min="2" max="2" width="34.88671875" style="20" customWidth="1"/>
    <col min="3" max="3" width="9.88671875" style="20" customWidth="1"/>
    <col min="14" max="16" width="9.44140625" bestFit="1" customWidth="1"/>
    <col min="17" max="17" width="13.33203125" bestFit="1" customWidth="1"/>
  </cols>
  <sheetData>
    <row r="1" spans="2:4" ht="21" x14ac:dyDescent="0.4">
      <c r="B1" s="54" t="s">
        <v>188</v>
      </c>
    </row>
    <row r="2" spans="2:4" x14ac:dyDescent="0.3">
      <c r="C2" s="19"/>
    </row>
    <row r="3" spans="2:4" ht="18" x14ac:dyDescent="0.35">
      <c r="B3" s="40" t="s">
        <v>65</v>
      </c>
      <c r="C3" s="22"/>
      <c r="D3" s="49"/>
    </row>
    <row r="4" spans="2:4" x14ac:dyDescent="0.3">
      <c r="B4" s="23" t="s">
        <v>36</v>
      </c>
      <c r="C4" s="50">
        <v>3</v>
      </c>
    </row>
    <row r="5" spans="2:4" x14ac:dyDescent="0.3">
      <c r="B5" s="23" t="s">
        <v>37</v>
      </c>
      <c r="C5" s="24">
        <v>4</v>
      </c>
    </row>
    <row r="6" spans="2:4" x14ac:dyDescent="0.3">
      <c r="B6" s="23" t="s">
        <v>38</v>
      </c>
      <c r="C6" s="24">
        <v>3</v>
      </c>
    </row>
    <row r="7" spans="2:4" x14ac:dyDescent="0.3">
      <c r="B7" s="23" t="s">
        <v>39</v>
      </c>
      <c r="C7" s="24">
        <v>0.5</v>
      </c>
    </row>
    <row r="8" spans="2:4" x14ac:dyDescent="0.3">
      <c r="B8" s="23" t="s">
        <v>40</v>
      </c>
      <c r="C8" s="24">
        <v>0.1</v>
      </c>
    </row>
    <row r="9" spans="2:4" x14ac:dyDescent="0.3">
      <c r="B9" s="23" t="s">
        <v>41</v>
      </c>
      <c r="C9" s="24">
        <v>1</v>
      </c>
    </row>
    <row r="10" spans="2:4" x14ac:dyDescent="0.3">
      <c r="B10" s="23" t="s">
        <v>42</v>
      </c>
      <c r="C10" s="24">
        <v>1</v>
      </c>
    </row>
    <row r="12" spans="2:4" x14ac:dyDescent="0.3">
      <c r="B12" s="25" t="s">
        <v>0</v>
      </c>
      <c r="C12" s="26">
        <v>4730</v>
      </c>
    </row>
    <row r="13" spans="2:4" x14ac:dyDescent="0.3">
      <c r="B13" s="25" t="s">
        <v>43</v>
      </c>
      <c r="C13" s="27" t="s">
        <v>44</v>
      </c>
    </row>
    <row r="14" spans="2:4" x14ac:dyDescent="0.3">
      <c r="B14" s="25" t="s">
        <v>45</v>
      </c>
      <c r="C14" s="27" t="s">
        <v>46</v>
      </c>
    </row>
    <row r="17" spans="2:17" ht="18" x14ac:dyDescent="0.35">
      <c r="B17" s="40" t="s">
        <v>66</v>
      </c>
      <c r="C17" s="21"/>
      <c r="D17" s="49"/>
      <c r="E17" s="49"/>
      <c r="F17" s="49"/>
    </row>
    <row r="18" spans="2:17" x14ac:dyDescent="0.3">
      <c r="B18" s="20" t="s">
        <v>83</v>
      </c>
    </row>
    <row r="19" spans="2:17" x14ac:dyDescent="0.3">
      <c r="B19" s="41"/>
      <c r="C19" s="42" t="s">
        <v>67</v>
      </c>
      <c r="D19" s="42" t="s">
        <v>68</v>
      </c>
      <c r="E19" s="42" t="s">
        <v>69</v>
      </c>
      <c r="F19" s="42" t="s">
        <v>70</v>
      </c>
      <c r="G19" s="42" t="s">
        <v>71</v>
      </c>
      <c r="H19" s="42" t="s">
        <v>72</v>
      </c>
      <c r="I19" s="42" t="s">
        <v>73</v>
      </c>
      <c r="J19" s="42" t="s">
        <v>74</v>
      </c>
      <c r="K19" s="42" t="s">
        <v>75</v>
      </c>
      <c r="L19" s="42" t="s">
        <v>76</v>
      </c>
      <c r="M19" s="42" t="s">
        <v>77</v>
      </c>
      <c r="N19" s="42" t="s">
        <v>78</v>
      </c>
      <c r="O19" s="42" t="s">
        <v>79</v>
      </c>
      <c r="P19" s="42" t="s">
        <v>80</v>
      </c>
      <c r="Q19" s="43" t="s">
        <v>81</v>
      </c>
    </row>
    <row r="20" spans="2:17" x14ac:dyDescent="0.3">
      <c r="B20" s="44" t="s">
        <v>82</v>
      </c>
      <c r="C20" s="45">
        <v>607.4997448979592</v>
      </c>
      <c r="D20" s="45">
        <v>752.32622691292875</v>
      </c>
      <c r="E20" s="45">
        <v>251.86575107296139</v>
      </c>
      <c r="F20" s="45">
        <v>54.037495395948433</v>
      </c>
      <c r="G20" s="45">
        <v>18.710120639060968</v>
      </c>
      <c r="H20" s="45">
        <v>25.508441276188819</v>
      </c>
      <c r="I20" s="45"/>
      <c r="J20" s="45">
        <v>41.590871722182847</v>
      </c>
      <c r="K20" s="45">
        <v>145.1790427698574</v>
      </c>
      <c r="L20" s="45">
        <v>75.81272002127092</v>
      </c>
      <c r="M20" s="45">
        <v>322.54710407239821</v>
      </c>
      <c r="N20" s="45">
        <v>7443.2349999999997</v>
      </c>
      <c r="O20" s="45">
        <v>1792.733125</v>
      </c>
      <c r="P20" s="45">
        <v>1039.1635714285715</v>
      </c>
      <c r="Q20" s="46"/>
    </row>
    <row r="21" spans="2:17" x14ac:dyDescent="0.3">
      <c r="B21" s="44" t="s">
        <v>82</v>
      </c>
      <c r="C21" s="47">
        <v>40.549948979591832</v>
      </c>
      <c r="D21" s="47">
        <v>23.950184696569917</v>
      </c>
      <c r="E21" s="47">
        <v>28.438969957081543</v>
      </c>
      <c r="F21" s="47">
        <v>28.976206261510129</v>
      </c>
      <c r="G21" s="47">
        <v>25.459660906423213</v>
      </c>
      <c r="H21" s="47">
        <v>26.171650873685127</v>
      </c>
      <c r="I21" s="47"/>
      <c r="J21" s="47">
        <v>27.835705173635713</v>
      </c>
      <c r="K21" s="47">
        <v>27.28171079429735</v>
      </c>
      <c r="L21" s="47">
        <v>27.973719755384206</v>
      </c>
      <c r="M21" s="47">
        <v>25.042194570135742</v>
      </c>
      <c r="N21" s="47">
        <v>36.924999999999997</v>
      </c>
      <c r="O21" s="47">
        <v>23.1525</v>
      </c>
      <c r="P21" s="47">
        <v>25.733214285714286</v>
      </c>
      <c r="Q21" s="48">
        <v>28.268512788771464</v>
      </c>
    </row>
    <row r="22" spans="2:17" x14ac:dyDescent="0.3">
      <c r="B22" s="51" t="s">
        <v>84</v>
      </c>
      <c r="C22" s="24">
        <v>600</v>
      </c>
      <c r="D22" s="24">
        <v>700</v>
      </c>
      <c r="E22" s="24">
        <v>225</v>
      </c>
      <c r="F22" s="24">
        <v>55</v>
      </c>
      <c r="G22" s="24">
        <v>19</v>
      </c>
      <c r="H22" s="24">
        <v>25</v>
      </c>
      <c r="I22" s="24"/>
      <c r="J22" s="24">
        <v>40</v>
      </c>
      <c r="K22" s="24">
        <v>145</v>
      </c>
      <c r="L22" s="24">
        <v>75</v>
      </c>
      <c r="M22" s="24">
        <v>300</v>
      </c>
      <c r="N22" s="24">
        <v>2400</v>
      </c>
      <c r="O22" s="24">
        <v>1800</v>
      </c>
      <c r="P22" s="24">
        <v>1000</v>
      </c>
    </row>
    <row r="23" spans="2:17" x14ac:dyDescent="0.3">
      <c r="B23" s="51" t="s">
        <v>85</v>
      </c>
      <c r="C23" s="24">
        <v>41</v>
      </c>
      <c r="D23" s="24">
        <v>24</v>
      </c>
      <c r="E23" s="24">
        <v>29</v>
      </c>
      <c r="F23" s="24">
        <v>30</v>
      </c>
      <c r="G23" s="24">
        <v>26</v>
      </c>
      <c r="H23" s="24">
        <v>26</v>
      </c>
      <c r="I23" s="24"/>
      <c r="J23" s="24">
        <v>28</v>
      </c>
      <c r="K23" s="24">
        <v>28</v>
      </c>
      <c r="L23" s="24">
        <v>28</v>
      </c>
      <c r="M23" s="24">
        <v>25</v>
      </c>
      <c r="N23" s="24">
        <v>37</v>
      </c>
      <c r="O23" s="24">
        <v>24</v>
      </c>
      <c r="P23" s="24">
        <v>26</v>
      </c>
    </row>
    <row r="25" spans="2:17" s="29" customFormat="1" x14ac:dyDescent="0.3">
      <c r="B25" s="55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</row>
    <row r="26" spans="2:17" ht="18" x14ac:dyDescent="0.35">
      <c r="B26" s="40" t="s">
        <v>95</v>
      </c>
      <c r="C26" s="21"/>
      <c r="D26" s="49"/>
      <c r="E26" s="49"/>
      <c r="F26" s="49"/>
    </row>
    <row r="27" spans="2:17" x14ac:dyDescent="0.3">
      <c r="B27" s="20" t="s">
        <v>83</v>
      </c>
      <c r="C27" s="52"/>
      <c r="D27" s="53"/>
      <c r="E27" s="53"/>
      <c r="F27" s="53"/>
    </row>
    <row r="28" spans="2:17" x14ac:dyDescent="0.3">
      <c r="B28" s="41"/>
      <c r="C28" s="42" t="s">
        <v>70</v>
      </c>
      <c r="D28" s="42" t="s">
        <v>86</v>
      </c>
      <c r="E28" s="42" t="s">
        <v>87</v>
      </c>
      <c r="F28" s="42" t="s">
        <v>88</v>
      </c>
      <c r="G28" s="42" t="s">
        <v>89</v>
      </c>
      <c r="H28" s="42" t="s">
        <v>90</v>
      </c>
      <c r="I28" s="42" t="s">
        <v>91</v>
      </c>
      <c r="J28" s="42" t="s">
        <v>92</v>
      </c>
      <c r="K28" s="42" t="s">
        <v>93</v>
      </c>
    </row>
    <row r="29" spans="2:17" x14ac:dyDescent="0.3">
      <c r="B29" s="44" t="s">
        <v>82</v>
      </c>
      <c r="C29" s="47">
        <v>0.53622408013534029</v>
      </c>
      <c r="D29" s="47">
        <v>102.00596656217348</v>
      </c>
      <c r="E29" s="47">
        <v>10.48435736677116</v>
      </c>
      <c r="F29" s="47">
        <v>29.634597820475726</v>
      </c>
      <c r="G29" s="47">
        <v>28.12390362898805</v>
      </c>
      <c r="H29" s="47"/>
      <c r="I29" s="47">
        <v>258.86422222222222</v>
      </c>
      <c r="J29" s="47">
        <v>109.28855867681806</v>
      </c>
      <c r="K29" s="47">
        <v>11.791590493601463</v>
      </c>
    </row>
    <row r="30" spans="2:17" x14ac:dyDescent="0.3">
      <c r="B30" s="51" t="s">
        <v>94</v>
      </c>
      <c r="C30" s="24">
        <v>0.65</v>
      </c>
      <c r="D30" s="24">
        <v>110</v>
      </c>
      <c r="E30" s="24">
        <v>10.5</v>
      </c>
      <c r="F30" s="24">
        <v>30</v>
      </c>
      <c r="G30" s="24">
        <v>32</v>
      </c>
      <c r="H30" s="24"/>
      <c r="I30" s="24">
        <v>200</v>
      </c>
      <c r="J30" s="24">
        <v>110</v>
      </c>
      <c r="K30" s="24">
        <v>12</v>
      </c>
    </row>
    <row r="34" spans="1:8" ht="18" x14ac:dyDescent="0.35">
      <c r="B34" s="40" t="s">
        <v>96</v>
      </c>
      <c r="C34" s="21"/>
      <c r="D34" s="49"/>
      <c r="E34" s="49"/>
      <c r="F34" s="49"/>
    </row>
    <row r="36" spans="1:8" ht="26.4" x14ac:dyDescent="0.3">
      <c r="A36" s="61"/>
      <c r="B36" s="60" t="s">
        <v>97</v>
      </c>
      <c r="C36" s="60" t="s">
        <v>98</v>
      </c>
      <c r="D36" s="60" t="s">
        <v>99</v>
      </c>
      <c r="E36" s="60"/>
      <c r="F36" s="60" t="s">
        <v>100</v>
      </c>
      <c r="G36" s="60" t="s">
        <v>185</v>
      </c>
    </row>
    <row r="37" spans="1:8" x14ac:dyDescent="0.3">
      <c r="B37" s="57" t="s">
        <v>101</v>
      </c>
      <c r="C37" s="57"/>
      <c r="D37" s="58"/>
      <c r="E37" s="57"/>
      <c r="F37" s="58"/>
      <c r="G37" s="57"/>
    </row>
    <row r="38" spans="1:8" x14ac:dyDescent="0.3">
      <c r="A38" s="59"/>
      <c r="B38" s="59" t="s">
        <v>102</v>
      </c>
      <c r="C38" s="65" t="s">
        <v>186</v>
      </c>
      <c r="D38" s="59">
        <v>142.25</v>
      </c>
      <c r="E38" s="59" t="s">
        <v>104</v>
      </c>
      <c r="F38" s="62">
        <v>106.36</v>
      </c>
      <c r="G38" s="24"/>
      <c r="H38" s="59" t="s">
        <v>105</v>
      </c>
    </row>
    <row r="39" spans="1:8" x14ac:dyDescent="0.3">
      <c r="A39" s="59"/>
      <c r="B39" s="59" t="s">
        <v>106</v>
      </c>
      <c r="C39" s="63" t="s">
        <v>107</v>
      </c>
      <c r="D39" s="59">
        <v>205.95</v>
      </c>
      <c r="E39" s="59" t="s">
        <v>104</v>
      </c>
      <c r="F39" s="62">
        <v>112.36</v>
      </c>
      <c r="G39" s="24"/>
      <c r="H39" s="59" t="s">
        <v>105</v>
      </c>
    </row>
    <row r="40" spans="1:8" x14ac:dyDescent="0.3">
      <c r="A40" s="59"/>
      <c r="B40" s="59" t="s">
        <v>108</v>
      </c>
      <c r="C40" s="63" t="s">
        <v>103</v>
      </c>
      <c r="D40" s="59">
        <v>12.55</v>
      </c>
      <c r="E40" s="59" t="s">
        <v>104</v>
      </c>
      <c r="F40" s="62">
        <v>106.36</v>
      </c>
      <c r="G40" s="24"/>
      <c r="H40" s="59" t="s">
        <v>105</v>
      </c>
    </row>
    <row r="41" spans="1:8" x14ac:dyDescent="0.3">
      <c r="A41" s="59"/>
      <c r="B41" s="59" t="s">
        <v>109</v>
      </c>
      <c r="C41" s="63" t="s">
        <v>107</v>
      </c>
      <c r="D41" s="59">
        <v>10.3</v>
      </c>
      <c r="E41" s="59" t="s">
        <v>104</v>
      </c>
      <c r="F41" s="62">
        <v>112.36</v>
      </c>
      <c r="G41" s="24"/>
      <c r="H41" s="59" t="s">
        <v>105</v>
      </c>
    </row>
    <row r="42" spans="1:8" x14ac:dyDescent="0.3">
      <c r="B42" s="57" t="s">
        <v>110</v>
      </c>
      <c r="C42" s="58"/>
      <c r="D42" s="58"/>
      <c r="E42" s="57"/>
      <c r="F42" s="64"/>
      <c r="G42" s="24"/>
      <c r="H42" s="57"/>
    </row>
    <row r="43" spans="1:8" x14ac:dyDescent="0.3">
      <c r="A43" s="59"/>
      <c r="B43" s="59" t="s">
        <v>111</v>
      </c>
      <c r="C43" s="63" t="s">
        <v>112</v>
      </c>
      <c r="D43" s="59">
        <v>66.73</v>
      </c>
      <c r="E43" s="59" t="s">
        <v>113</v>
      </c>
      <c r="F43" s="62">
        <v>6.6</v>
      </c>
      <c r="G43" s="24"/>
      <c r="H43" s="59" t="s">
        <v>114</v>
      </c>
    </row>
    <row r="44" spans="1:8" x14ac:dyDescent="0.3">
      <c r="B44" s="57" t="s">
        <v>115</v>
      </c>
      <c r="C44" s="58"/>
      <c r="D44" s="58"/>
      <c r="E44" s="57"/>
      <c r="F44" s="64"/>
      <c r="G44" s="24"/>
      <c r="H44" s="57"/>
    </row>
    <row r="45" spans="1:8" x14ac:dyDescent="0.3">
      <c r="A45" s="59"/>
      <c r="B45" s="59" t="s">
        <v>116</v>
      </c>
      <c r="C45" s="63" t="s">
        <v>117</v>
      </c>
      <c r="D45" s="59">
        <v>30.79</v>
      </c>
      <c r="E45" s="59" t="s">
        <v>118</v>
      </c>
      <c r="F45" s="62">
        <v>17.68</v>
      </c>
      <c r="G45" s="24"/>
      <c r="H45" s="59" t="s">
        <v>119</v>
      </c>
    </row>
    <row r="46" spans="1:8" x14ac:dyDescent="0.3">
      <c r="A46" s="59"/>
      <c r="B46" s="59" t="s">
        <v>120</v>
      </c>
      <c r="C46" s="63" t="s">
        <v>117</v>
      </c>
      <c r="D46" s="59">
        <v>4.87</v>
      </c>
      <c r="E46" s="59" t="s">
        <v>118</v>
      </c>
      <c r="F46" s="62">
        <v>7.71</v>
      </c>
      <c r="G46" s="24"/>
      <c r="H46" s="59" t="s">
        <v>119</v>
      </c>
    </row>
    <row r="47" spans="1:8" x14ac:dyDescent="0.3">
      <c r="A47" s="59"/>
      <c r="B47" s="59" t="s">
        <v>121</v>
      </c>
      <c r="C47" s="63" t="s">
        <v>117</v>
      </c>
      <c r="D47" s="59">
        <v>14.62</v>
      </c>
      <c r="E47" s="59" t="s">
        <v>118</v>
      </c>
      <c r="F47" s="62">
        <v>14.68</v>
      </c>
      <c r="G47" s="24"/>
      <c r="H47" s="59" t="s">
        <v>119</v>
      </c>
    </row>
    <row r="48" spans="1:8" x14ac:dyDescent="0.3">
      <c r="A48" s="59"/>
      <c r="B48" s="59" t="s">
        <v>122</v>
      </c>
      <c r="C48" s="63" t="s">
        <v>117</v>
      </c>
      <c r="D48" s="59">
        <v>92.37</v>
      </c>
      <c r="E48" s="59" t="s">
        <v>118</v>
      </c>
      <c r="F48" s="62">
        <v>24.21</v>
      </c>
      <c r="G48" s="24"/>
      <c r="H48" s="59" t="s">
        <v>119</v>
      </c>
    </row>
    <row r="49" spans="1:8" x14ac:dyDescent="0.3">
      <c r="A49" s="59"/>
      <c r="B49" s="59" t="s">
        <v>123</v>
      </c>
      <c r="C49" s="63" t="s">
        <v>124</v>
      </c>
      <c r="D49" s="59">
        <v>0.15</v>
      </c>
      <c r="E49" s="59" t="s">
        <v>125</v>
      </c>
      <c r="F49" s="62">
        <v>28.23</v>
      </c>
      <c r="G49" s="24"/>
      <c r="H49" s="59" t="s">
        <v>126</v>
      </c>
    </row>
    <row r="50" spans="1:8" x14ac:dyDescent="0.3">
      <c r="A50" s="59"/>
      <c r="B50" s="59" t="s">
        <v>127</v>
      </c>
      <c r="C50" s="63" t="s">
        <v>124</v>
      </c>
      <c r="D50" s="59">
        <v>0.28999999999999998</v>
      </c>
      <c r="E50" s="59" t="s">
        <v>125</v>
      </c>
      <c r="F50" s="62">
        <v>27.44</v>
      </c>
      <c r="G50" s="24"/>
      <c r="H50" s="59" t="s">
        <v>126</v>
      </c>
    </row>
    <row r="51" spans="1:8" x14ac:dyDescent="0.3">
      <c r="A51" s="59"/>
      <c r="B51" s="59" t="s">
        <v>128</v>
      </c>
      <c r="C51" s="63" t="s">
        <v>124</v>
      </c>
      <c r="D51" s="59">
        <v>0.54</v>
      </c>
      <c r="E51" s="59" t="s">
        <v>125</v>
      </c>
      <c r="F51" s="62">
        <v>27.53</v>
      </c>
      <c r="G51" s="24"/>
      <c r="H51" s="59" t="s">
        <v>126</v>
      </c>
    </row>
    <row r="52" spans="1:8" x14ac:dyDescent="0.3">
      <c r="A52" s="59"/>
      <c r="B52" s="59" t="s">
        <v>129</v>
      </c>
      <c r="C52" s="63" t="s">
        <v>117</v>
      </c>
      <c r="D52" s="59">
        <v>47.55</v>
      </c>
      <c r="E52" s="59" t="s">
        <v>130</v>
      </c>
      <c r="F52" s="62">
        <v>22.73</v>
      </c>
      <c r="G52" s="24"/>
      <c r="H52" s="59" t="s">
        <v>131</v>
      </c>
    </row>
    <row r="53" spans="1:8" x14ac:dyDescent="0.3">
      <c r="A53" s="59"/>
      <c r="B53" s="59" t="s">
        <v>132</v>
      </c>
      <c r="C53" s="63" t="s">
        <v>117</v>
      </c>
      <c r="D53" s="59">
        <v>30.79</v>
      </c>
      <c r="E53" s="59" t="s">
        <v>118</v>
      </c>
      <c r="F53" s="62">
        <v>53.02</v>
      </c>
      <c r="G53" s="24"/>
      <c r="H53" s="59" t="s">
        <v>119</v>
      </c>
    </row>
    <row r="54" spans="1:8" x14ac:dyDescent="0.3">
      <c r="A54" s="59"/>
      <c r="B54" s="59" t="s">
        <v>133</v>
      </c>
      <c r="C54" s="63" t="s">
        <v>117</v>
      </c>
      <c r="D54" s="59">
        <v>4.87</v>
      </c>
      <c r="E54" s="59" t="s">
        <v>118</v>
      </c>
      <c r="F54" s="62">
        <v>23.13</v>
      </c>
      <c r="G54" s="24"/>
      <c r="H54" s="59" t="s">
        <v>119</v>
      </c>
    </row>
    <row r="55" spans="1:8" x14ac:dyDescent="0.3">
      <c r="B55" s="57" t="s">
        <v>134</v>
      </c>
      <c r="C55" s="58"/>
      <c r="D55" s="58"/>
      <c r="E55" s="57"/>
      <c r="F55" s="64"/>
      <c r="G55" s="24"/>
      <c r="H55" s="57"/>
    </row>
    <row r="56" spans="1:8" x14ac:dyDescent="0.3">
      <c r="A56" s="59"/>
      <c r="B56" s="59" t="s">
        <v>135</v>
      </c>
      <c r="C56" s="63" t="s">
        <v>136</v>
      </c>
      <c r="D56" s="59">
        <v>194.9</v>
      </c>
      <c r="E56" s="59" t="s">
        <v>118</v>
      </c>
      <c r="F56" s="62">
        <v>0.15</v>
      </c>
      <c r="G56" s="24"/>
      <c r="H56" s="59" t="s">
        <v>119</v>
      </c>
    </row>
    <row r="57" spans="1:8" x14ac:dyDescent="0.3">
      <c r="A57" s="59"/>
      <c r="B57" s="59" t="s">
        <v>137</v>
      </c>
      <c r="C57" s="63" t="s">
        <v>138</v>
      </c>
      <c r="D57" s="59">
        <v>194.9</v>
      </c>
      <c r="E57" s="59" t="s">
        <v>118</v>
      </c>
      <c r="F57" s="62">
        <v>0.48</v>
      </c>
      <c r="G57" s="24"/>
      <c r="H57" s="59" t="s">
        <v>119</v>
      </c>
    </row>
    <row r="58" spans="1:8" x14ac:dyDescent="0.3">
      <c r="A58" s="59"/>
      <c r="B58" s="59" t="s">
        <v>139</v>
      </c>
      <c r="C58" s="63" t="s">
        <v>140</v>
      </c>
      <c r="D58" s="59">
        <v>8</v>
      </c>
      <c r="E58" s="59" t="s">
        <v>118</v>
      </c>
      <c r="F58" s="62">
        <v>21.06</v>
      </c>
      <c r="G58" s="24"/>
      <c r="H58" s="59" t="s">
        <v>119</v>
      </c>
    </row>
    <row r="59" spans="1:8" x14ac:dyDescent="0.3">
      <c r="A59" s="59"/>
      <c r="B59" s="59" t="s">
        <v>141</v>
      </c>
      <c r="C59" s="63" t="s">
        <v>140</v>
      </c>
      <c r="D59" s="59">
        <v>16</v>
      </c>
      <c r="E59" s="59" t="s">
        <v>118</v>
      </c>
      <c r="F59" s="62">
        <v>15.75</v>
      </c>
      <c r="G59" s="24"/>
      <c r="H59" s="59" t="s">
        <v>119</v>
      </c>
    </row>
    <row r="60" spans="1:8" x14ac:dyDescent="0.3">
      <c r="A60" s="59"/>
      <c r="B60" s="59" t="s">
        <v>142</v>
      </c>
      <c r="C60" s="63" t="s">
        <v>138</v>
      </c>
      <c r="D60" s="59">
        <v>1045</v>
      </c>
      <c r="E60" s="59" t="s">
        <v>118</v>
      </c>
      <c r="F60" s="62">
        <v>0.25</v>
      </c>
      <c r="G60" s="24"/>
      <c r="H60" s="59" t="s">
        <v>119</v>
      </c>
    </row>
    <row r="61" spans="1:8" x14ac:dyDescent="0.3">
      <c r="A61" s="59"/>
      <c r="B61" s="59" t="s">
        <v>143</v>
      </c>
      <c r="C61" s="63" t="s">
        <v>138</v>
      </c>
      <c r="D61" s="59">
        <v>1231.6500000000001</v>
      </c>
      <c r="E61" s="59" t="s">
        <v>118</v>
      </c>
      <c r="F61" s="62">
        <v>0.63</v>
      </c>
      <c r="G61" s="24"/>
      <c r="H61" s="59" t="s">
        <v>119</v>
      </c>
    </row>
    <row r="62" spans="1:8" x14ac:dyDescent="0.3">
      <c r="A62" s="59"/>
      <c r="B62" s="59" t="s">
        <v>144</v>
      </c>
      <c r="C62" s="63" t="s">
        <v>145</v>
      </c>
      <c r="D62" s="59">
        <v>43</v>
      </c>
      <c r="E62" s="59" t="s">
        <v>118</v>
      </c>
      <c r="F62" s="62">
        <v>5.34</v>
      </c>
      <c r="G62" s="24"/>
      <c r="H62" s="59" t="s">
        <v>119</v>
      </c>
    </row>
    <row r="63" spans="1:8" x14ac:dyDescent="0.3">
      <c r="A63" s="59"/>
      <c r="B63" s="59" t="s">
        <v>146</v>
      </c>
      <c r="C63" s="63" t="s">
        <v>145</v>
      </c>
      <c r="D63" s="59">
        <v>1</v>
      </c>
      <c r="E63" s="59" t="s">
        <v>118</v>
      </c>
      <c r="F63" s="62">
        <v>13.46</v>
      </c>
      <c r="G63" s="24"/>
      <c r="H63" s="59" t="s">
        <v>119</v>
      </c>
    </row>
    <row r="64" spans="1:8" x14ac:dyDescent="0.3">
      <c r="A64" s="59"/>
      <c r="B64" s="59" t="s">
        <v>147</v>
      </c>
      <c r="C64" s="63" t="s">
        <v>145</v>
      </c>
      <c r="D64" s="59">
        <v>84</v>
      </c>
      <c r="E64" s="59" t="s">
        <v>118</v>
      </c>
      <c r="F64" s="62">
        <v>9.27</v>
      </c>
      <c r="G64" s="24"/>
      <c r="H64" s="59" t="s">
        <v>119</v>
      </c>
    </row>
    <row r="65" spans="1:8" x14ac:dyDescent="0.3">
      <c r="B65" s="57" t="s">
        <v>148</v>
      </c>
      <c r="C65" s="58"/>
      <c r="D65" s="58"/>
      <c r="E65" s="57"/>
      <c r="F65" s="64"/>
      <c r="G65" s="24"/>
      <c r="H65" s="57"/>
    </row>
    <row r="66" spans="1:8" x14ac:dyDescent="0.3">
      <c r="A66" s="59"/>
      <c r="B66" s="59" t="s">
        <v>149</v>
      </c>
      <c r="C66" s="63" t="s">
        <v>140</v>
      </c>
      <c r="D66" s="59">
        <v>1241.1400000000001</v>
      </c>
      <c r="E66" s="59" t="s">
        <v>118</v>
      </c>
      <c r="F66" s="62">
        <v>0.2</v>
      </c>
      <c r="G66" s="24"/>
      <c r="H66" s="59" t="s">
        <v>119</v>
      </c>
    </row>
    <row r="67" spans="1:8" x14ac:dyDescent="0.3">
      <c r="A67" s="59"/>
      <c r="B67" s="59" t="s">
        <v>150</v>
      </c>
      <c r="C67" s="63" t="s">
        <v>140</v>
      </c>
      <c r="D67" s="59">
        <v>453.39</v>
      </c>
      <c r="E67" s="59" t="s">
        <v>118</v>
      </c>
      <c r="F67" s="62">
        <v>0.73</v>
      </c>
      <c r="G67" s="24"/>
      <c r="H67" s="59" t="s">
        <v>119</v>
      </c>
    </row>
    <row r="68" spans="1:8" x14ac:dyDescent="0.3">
      <c r="A68" s="59"/>
      <c r="B68" s="59" t="s">
        <v>151</v>
      </c>
      <c r="C68" s="63" t="s">
        <v>152</v>
      </c>
      <c r="D68" s="59">
        <v>8</v>
      </c>
      <c r="E68" s="59" t="s">
        <v>130</v>
      </c>
      <c r="F68" s="62">
        <v>25.08</v>
      </c>
      <c r="G68" s="24"/>
      <c r="H68" s="59" t="s">
        <v>131</v>
      </c>
    </row>
    <row r="69" spans="1:8" x14ac:dyDescent="0.3">
      <c r="A69" s="59"/>
      <c r="B69" s="59" t="s">
        <v>153</v>
      </c>
      <c r="C69" s="63" t="s">
        <v>154</v>
      </c>
      <c r="D69" s="59">
        <v>9.32</v>
      </c>
      <c r="E69" s="59" t="s">
        <v>155</v>
      </c>
      <c r="F69" s="62">
        <v>7.16</v>
      </c>
      <c r="G69" s="24"/>
      <c r="H69" s="59" t="s">
        <v>156</v>
      </c>
    </row>
    <row r="70" spans="1:8" x14ac:dyDescent="0.3">
      <c r="A70" s="59"/>
      <c r="B70" s="59" t="s">
        <v>157</v>
      </c>
      <c r="C70" s="63" t="s">
        <v>152</v>
      </c>
      <c r="D70" s="59">
        <v>32</v>
      </c>
      <c r="E70" s="59" t="s">
        <v>118</v>
      </c>
      <c r="F70" s="62">
        <v>21.59</v>
      </c>
      <c r="G70" s="24"/>
      <c r="H70" s="59" t="s">
        <v>119</v>
      </c>
    </row>
    <row r="71" spans="1:8" x14ac:dyDescent="0.3">
      <c r="A71" s="59"/>
      <c r="B71" s="59" t="s">
        <v>158</v>
      </c>
      <c r="C71" s="63" t="s">
        <v>152</v>
      </c>
      <c r="D71" s="59">
        <v>32</v>
      </c>
      <c r="E71" s="59" t="s">
        <v>118</v>
      </c>
      <c r="F71" s="62">
        <v>9.61</v>
      </c>
      <c r="G71" s="24"/>
      <c r="H71" s="59" t="s">
        <v>119</v>
      </c>
    </row>
    <row r="72" spans="1:8" x14ac:dyDescent="0.3">
      <c r="B72" s="57" t="s">
        <v>159</v>
      </c>
      <c r="C72" s="58"/>
      <c r="D72" s="58"/>
      <c r="E72" s="57"/>
      <c r="F72" s="64"/>
      <c r="G72" s="24"/>
      <c r="H72" s="57"/>
    </row>
    <row r="73" spans="1:8" x14ac:dyDescent="0.3">
      <c r="A73" s="59"/>
      <c r="B73" s="59" t="s">
        <v>160</v>
      </c>
      <c r="C73" s="63" t="s">
        <v>161</v>
      </c>
      <c r="D73" s="59">
        <v>755.64</v>
      </c>
      <c r="E73" s="59" t="s">
        <v>162</v>
      </c>
      <c r="F73" s="62">
        <v>4.18</v>
      </c>
      <c r="G73" s="24"/>
      <c r="H73" s="59" t="s">
        <v>163</v>
      </c>
    </row>
    <row r="74" spans="1:8" x14ac:dyDescent="0.3">
      <c r="A74" s="59"/>
      <c r="B74" s="59" t="s">
        <v>164</v>
      </c>
      <c r="C74" s="63" t="s">
        <v>165</v>
      </c>
      <c r="D74" s="59">
        <v>300.2</v>
      </c>
      <c r="E74" s="59" t="s">
        <v>162</v>
      </c>
      <c r="F74" s="62">
        <v>7.41</v>
      </c>
      <c r="G74" s="24"/>
      <c r="H74" s="59" t="s">
        <v>163</v>
      </c>
    </row>
    <row r="75" spans="1:8" x14ac:dyDescent="0.3">
      <c r="A75" s="59"/>
      <c r="B75" s="59" t="s">
        <v>166</v>
      </c>
      <c r="C75" s="63" t="s">
        <v>165</v>
      </c>
      <c r="D75" s="59">
        <v>63.5</v>
      </c>
      <c r="E75" s="59" t="s">
        <v>162</v>
      </c>
      <c r="F75" s="62">
        <v>7.41</v>
      </c>
      <c r="G75" s="24"/>
      <c r="H75" s="59" t="s">
        <v>163</v>
      </c>
    </row>
    <row r="76" spans="1:8" x14ac:dyDescent="0.3">
      <c r="B76" s="57" t="s">
        <v>167</v>
      </c>
      <c r="C76" s="58"/>
      <c r="D76" s="58"/>
      <c r="E76" s="57"/>
      <c r="F76" s="64"/>
      <c r="G76" s="24"/>
      <c r="H76" s="57"/>
    </row>
    <row r="77" spans="1:8" x14ac:dyDescent="0.3">
      <c r="A77" s="59"/>
      <c r="B77" s="59" t="s">
        <v>168</v>
      </c>
      <c r="C77" s="63" t="s">
        <v>169</v>
      </c>
      <c r="D77" s="59">
        <v>850.1</v>
      </c>
      <c r="E77" s="59" t="s">
        <v>118</v>
      </c>
      <c r="F77" s="62">
        <v>0.78</v>
      </c>
      <c r="G77" s="24"/>
      <c r="H77" s="59" t="s">
        <v>119</v>
      </c>
    </row>
    <row r="78" spans="1:8" x14ac:dyDescent="0.3">
      <c r="B78" s="57" t="s">
        <v>170</v>
      </c>
      <c r="C78" s="58"/>
      <c r="D78" s="58"/>
      <c r="E78" s="57"/>
      <c r="F78" s="64"/>
      <c r="G78" s="24"/>
      <c r="H78" s="57"/>
    </row>
    <row r="79" spans="1:8" x14ac:dyDescent="0.3">
      <c r="A79" s="59"/>
      <c r="B79" s="59" t="s">
        <v>171</v>
      </c>
      <c r="C79" s="63" t="s">
        <v>172</v>
      </c>
      <c r="D79" s="59">
        <v>339.82</v>
      </c>
      <c r="E79" s="59" t="s">
        <v>173</v>
      </c>
      <c r="F79" s="62">
        <v>25.73</v>
      </c>
      <c r="G79" s="24"/>
      <c r="H79" s="59" t="s">
        <v>174</v>
      </c>
    </row>
    <row r="80" spans="1:8" x14ac:dyDescent="0.3">
      <c r="A80" s="59"/>
      <c r="B80" s="59" t="s">
        <v>175</v>
      </c>
      <c r="C80" s="63" t="s">
        <v>176</v>
      </c>
      <c r="D80" s="59">
        <v>63.21</v>
      </c>
      <c r="E80" s="59" t="s">
        <v>173</v>
      </c>
      <c r="F80" s="62">
        <v>25.73</v>
      </c>
      <c r="G80" s="24"/>
      <c r="H80" s="59" t="s">
        <v>174</v>
      </c>
    </row>
    <row r="81" spans="1:8" x14ac:dyDescent="0.3">
      <c r="B81" s="57" t="s">
        <v>177</v>
      </c>
      <c r="C81" s="58"/>
      <c r="D81" s="58"/>
      <c r="E81" s="57"/>
      <c r="F81" s="64"/>
      <c r="G81" s="24"/>
      <c r="H81" s="57"/>
    </row>
    <row r="82" spans="1:8" x14ac:dyDescent="0.3">
      <c r="A82" s="59"/>
      <c r="B82" s="59" t="s">
        <v>178</v>
      </c>
      <c r="C82" s="63" t="s">
        <v>179</v>
      </c>
      <c r="D82" s="59">
        <v>4.7699999999999996</v>
      </c>
      <c r="E82" s="59" t="s">
        <v>180</v>
      </c>
      <c r="F82" s="62">
        <v>259.2</v>
      </c>
      <c r="G82" s="24"/>
      <c r="H82" s="59" t="s">
        <v>181</v>
      </c>
    </row>
    <row r="83" spans="1:8" x14ac:dyDescent="0.3">
      <c r="A83" s="59"/>
      <c r="B83" s="59" t="s">
        <v>182</v>
      </c>
      <c r="C83" s="63" t="s">
        <v>179</v>
      </c>
      <c r="D83" s="59">
        <v>2.37</v>
      </c>
      <c r="E83" s="59" t="s">
        <v>180</v>
      </c>
      <c r="F83" s="62">
        <v>64.47</v>
      </c>
      <c r="G83" s="24"/>
      <c r="H83" s="59" t="s">
        <v>181</v>
      </c>
    </row>
    <row r="84" spans="1:8" x14ac:dyDescent="0.3">
      <c r="A84" s="59"/>
      <c r="B84" s="59" t="s">
        <v>183</v>
      </c>
      <c r="C84" s="63" t="s">
        <v>179</v>
      </c>
      <c r="D84" s="59">
        <v>12.41</v>
      </c>
      <c r="E84" s="59" t="s">
        <v>180</v>
      </c>
      <c r="F84" s="62">
        <v>26.86</v>
      </c>
      <c r="G84" s="24"/>
      <c r="H84" s="59" t="s">
        <v>181</v>
      </c>
    </row>
    <row r="85" spans="1:8" x14ac:dyDescent="0.3">
      <c r="A85" s="59"/>
      <c r="B85" s="59" t="s">
        <v>184</v>
      </c>
      <c r="C85" s="63" t="s">
        <v>179</v>
      </c>
      <c r="D85" s="59">
        <v>4.2699999999999996</v>
      </c>
      <c r="E85" s="59" t="s">
        <v>180</v>
      </c>
      <c r="F85" s="62">
        <v>7.1</v>
      </c>
      <c r="G85" s="24"/>
      <c r="H85" s="59" t="s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abSelected="1" topLeftCell="K1" zoomScale="90" zoomScaleNormal="90" workbookViewId="0">
      <selection activeCell="L2" sqref="L2"/>
    </sheetView>
  </sheetViews>
  <sheetFormatPr defaultRowHeight="14.4" x14ac:dyDescent="0.3"/>
  <cols>
    <col min="1" max="2" width="9" customWidth="1"/>
    <col min="3" max="3" width="29.5546875" customWidth="1"/>
    <col min="4" max="4" width="14.5546875" customWidth="1"/>
    <col min="5" max="5" width="10.88671875" bestFit="1" customWidth="1"/>
    <col min="6" max="6" width="12.33203125" customWidth="1"/>
    <col min="7" max="8" width="9.109375" customWidth="1"/>
    <col min="9" max="9" width="21.109375" customWidth="1"/>
    <col min="10" max="10" width="29.88671875" customWidth="1"/>
    <col min="11" max="11" width="20.5546875" customWidth="1"/>
    <col min="12" max="15" width="9.44140625" customWidth="1"/>
    <col min="16" max="22" width="10.6640625" customWidth="1"/>
    <col min="23" max="23" width="2" style="29" customWidth="1"/>
    <col min="24" max="28" width="8.5546875" style="29" customWidth="1"/>
    <col min="29" max="30" width="11.6640625" customWidth="1"/>
    <col min="31" max="31" width="8.33203125" customWidth="1"/>
    <col min="32" max="33" width="44.33203125" bestFit="1" customWidth="1"/>
    <col min="34" max="34" width="47.88671875" customWidth="1"/>
  </cols>
  <sheetData>
    <row r="1" spans="1:34" x14ac:dyDescent="0.3">
      <c r="A1" s="39"/>
      <c r="B1" s="39"/>
      <c r="L1" s="16" t="s">
        <v>35</v>
      </c>
    </row>
    <row r="2" spans="1:34" ht="46.2" x14ac:dyDescent="0.55000000000000004">
      <c r="A2" s="38" t="s">
        <v>44</v>
      </c>
      <c r="B2" s="38"/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3" t="s">
        <v>47</v>
      </c>
      <c r="U2" s="3" t="s">
        <v>48</v>
      </c>
      <c r="V2" s="3" t="s">
        <v>12</v>
      </c>
      <c r="W2" s="30"/>
      <c r="X2" s="30" t="s">
        <v>49</v>
      </c>
      <c r="Y2" s="30" t="s">
        <v>50</v>
      </c>
      <c r="Z2" s="30" t="s">
        <v>51</v>
      </c>
      <c r="AA2" s="30" t="s">
        <v>53</v>
      </c>
      <c r="AB2" s="30" t="s">
        <v>52</v>
      </c>
      <c r="AC2" s="3" t="s">
        <v>13</v>
      </c>
      <c r="AD2" s="3" t="s">
        <v>60</v>
      </c>
      <c r="AE2" s="68" t="s">
        <v>192</v>
      </c>
      <c r="AF2" s="3" t="s">
        <v>63</v>
      </c>
      <c r="AG2" s="3" t="s">
        <v>55</v>
      </c>
      <c r="AH2" s="12" t="s">
        <v>14</v>
      </c>
    </row>
    <row r="3" spans="1:34" s="14" customFormat="1" ht="28.8" x14ac:dyDescent="0.3">
      <c r="A3" s="66" t="s">
        <v>189</v>
      </c>
      <c r="B3" s="66" t="s">
        <v>190</v>
      </c>
      <c r="C3" s="12" t="s">
        <v>61</v>
      </c>
      <c r="D3" s="3" t="s">
        <v>57</v>
      </c>
      <c r="E3" s="3" t="s">
        <v>187</v>
      </c>
      <c r="F3" s="12" t="s">
        <v>58</v>
      </c>
      <c r="G3" s="3" t="s">
        <v>0</v>
      </c>
      <c r="H3" s="3" t="s">
        <v>1</v>
      </c>
      <c r="I3" s="67" t="s">
        <v>191</v>
      </c>
      <c r="J3" s="13" t="s">
        <v>2</v>
      </c>
      <c r="K3" s="3" t="s">
        <v>3</v>
      </c>
      <c r="L3" s="18"/>
      <c r="M3" s="28">
        <f>Sheet2!C4</f>
        <v>3</v>
      </c>
      <c r="N3" s="28">
        <f>Sheet2!C5</f>
        <v>4</v>
      </c>
      <c r="O3" s="28">
        <f>Sheet2!C6</f>
        <v>3</v>
      </c>
      <c r="P3" s="28">
        <f>Sheet2!C7</f>
        <v>0.5</v>
      </c>
      <c r="Q3" s="28">
        <f>Sheet2!C8</f>
        <v>0.1</v>
      </c>
      <c r="R3" s="28">
        <f>Sheet2!C9</f>
        <v>1</v>
      </c>
      <c r="S3" s="28">
        <f>Sheet2!C10</f>
        <v>1</v>
      </c>
      <c r="T3" s="2"/>
      <c r="U3" s="2"/>
      <c r="V3" s="2"/>
      <c r="W3" s="31"/>
      <c r="X3" s="31"/>
      <c r="Y3" s="31"/>
      <c r="Z3" s="31"/>
      <c r="AA3" s="31"/>
      <c r="AB3" s="31"/>
      <c r="AC3" s="2"/>
      <c r="AD3" s="2"/>
      <c r="AE3" s="3"/>
      <c r="AF3" s="3"/>
      <c r="AG3" s="3"/>
      <c r="AH3" s="12"/>
    </row>
    <row r="4" spans="1:34" x14ac:dyDescent="0.3">
      <c r="A4" s="15" t="s">
        <v>32</v>
      </c>
      <c r="B4" s="15"/>
      <c r="C4" s="15" t="s">
        <v>62</v>
      </c>
      <c r="D4" s="36">
        <v>44413</v>
      </c>
      <c r="E4" s="37" t="s">
        <v>59</v>
      </c>
      <c r="F4" s="36">
        <v>44440</v>
      </c>
      <c r="G4" s="4">
        <f t="shared" ref="G4:G11" si="0">rngEstimatePK</f>
        <v>4730</v>
      </c>
      <c r="H4" s="4" t="str">
        <f t="shared" ref="H4:H34" si="1">IF(AND(I4&lt;&gt;"",J4&lt;&gt;""),I4&amp;" | " &amp;J4,"")</f>
        <v>PLAN 4512 | ELV ALL</v>
      </c>
      <c r="I4" s="5" t="s">
        <v>15</v>
      </c>
      <c r="J4" s="5" t="s">
        <v>16</v>
      </c>
      <c r="K4" s="6" t="s">
        <v>17</v>
      </c>
      <c r="L4" s="17">
        <v>17.48</v>
      </c>
      <c r="M4" s="17">
        <v>111.42</v>
      </c>
      <c r="N4" s="17">
        <v>45.6</v>
      </c>
      <c r="O4" s="17">
        <v>8.92</v>
      </c>
      <c r="P4" s="17">
        <v>1332.98</v>
      </c>
      <c r="Q4" s="17">
        <v>0</v>
      </c>
      <c r="R4" s="17">
        <v>45.6</v>
      </c>
      <c r="S4" s="17">
        <v>320.91000000000003</v>
      </c>
      <c r="T4" s="8">
        <v>27388.04</v>
      </c>
      <c r="U4" s="8">
        <f t="shared" ref="U4" si="2">SUM(T4,M4*rngAdjLabor,N4*rngAdjConcrete,O4*rngAdjRock,P4*rngAdjSteel,Q4*rngAdjPTCable,R4*rngAdjPlumbing,S4*rngAdjLumber)</f>
        <v>28964.46</v>
      </c>
      <c r="V4" s="10">
        <v>28964</v>
      </c>
      <c r="W4" s="32"/>
      <c r="X4" s="10">
        <v>26067.600000000002</v>
      </c>
      <c r="Y4" s="10">
        <v>2896.4</v>
      </c>
      <c r="Z4" s="10"/>
      <c r="AA4" s="10"/>
      <c r="AB4" s="33">
        <f>U4*0.02-U4*0.02*2</f>
        <v>-579.28920000000005</v>
      </c>
      <c r="AC4" s="32">
        <f>SUM(X4:AB4)</f>
        <v>28384.710800000004</v>
      </c>
      <c r="AD4" s="34">
        <f>IF(AC4-V4=0,"",AC4-V4)</f>
        <v>-579.28919999999562</v>
      </c>
      <c r="AE4" s="9">
        <f>IFERROR(AD4/V4,"")</f>
        <v>-2.0000317635685529E-2</v>
      </c>
      <c r="AF4" s="11" t="s">
        <v>64</v>
      </c>
      <c r="AG4" s="11" t="s">
        <v>56</v>
      </c>
      <c r="AH4" s="11"/>
    </row>
    <row r="5" spans="1:34" x14ac:dyDescent="0.3">
      <c r="A5" s="15" t="s">
        <v>32</v>
      </c>
      <c r="B5" s="15"/>
      <c r="C5" s="15" t="s">
        <v>62</v>
      </c>
      <c r="D5" s="36">
        <v>44413</v>
      </c>
      <c r="E5" s="37" t="s">
        <v>59</v>
      </c>
      <c r="F5" s="36">
        <v>44440</v>
      </c>
      <c r="G5" s="4">
        <f t="shared" si="0"/>
        <v>4730</v>
      </c>
      <c r="H5" s="4" t="str">
        <f t="shared" si="1"/>
        <v>PLAN 4514 | ELV ALL</v>
      </c>
      <c r="I5" s="5" t="s">
        <v>18</v>
      </c>
      <c r="J5" s="5" t="s">
        <v>16</v>
      </c>
      <c r="K5" s="6" t="s">
        <v>19</v>
      </c>
      <c r="L5" s="7">
        <v>17.98</v>
      </c>
      <c r="M5" s="7">
        <v>123.23</v>
      </c>
      <c r="N5" s="7">
        <v>50.13</v>
      </c>
      <c r="O5" s="7">
        <v>10.52</v>
      </c>
      <c r="P5" s="7">
        <v>1485.9</v>
      </c>
      <c r="Q5" s="7">
        <v>0</v>
      </c>
      <c r="R5" s="7">
        <v>50.13</v>
      </c>
      <c r="S5" s="7">
        <v>347.38</v>
      </c>
      <c r="T5" s="8">
        <v>30233.200000000001</v>
      </c>
      <c r="U5" s="8">
        <f t="shared" ref="U5" si="3">SUM(T5,M5*rngAdjLabor,N5*rngAdjConcrete,O5*rngAdjRock,P5*rngAdjSteel,Q5*rngAdjPTCable,R5*rngAdjPlumbing,S5*rngAdjLumber)</f>
        <v>31975.430000000004</v>
      </c>
      <c r="V5" s="10">
        <v>30233</v>
      </c>
      <c r="W5" s="32"/>
      <c r="X5" s="10">
        <v>28777.887000000002</v>
      </c>
      <c r="Y5" s="10">
        <v>3197.5430000000006</v>
      </c>
      <c r="Z5" s="10"/>
      <c r="AA5" s="10"/>
      <c r="AB5" s="33">
        <f t="shared" ref="AB5:AB11" si="4">U5*0.02-U5*0.02*2</f>
        <v>-639.50860000000011</v>
      </c>
      <c r="AC5" s="32">
        <f t="shared" ref="AC5:AC33" si="5">SUM(X5:AB5)</f>
        <v>31335.921400000003</v>
      </c>
      <c r="AD5" s="34">
        <f t="shared" ref="AD5:AD34" si="6">IF(AC5-V5=0,"",AC5-V5)</f>
        <v>1102.9214000000029</v>
      </c>
      <c r="AE5" s="9">
        <f t="shared" ref="AE5:AE34" si="7">IFERROR(AD5/V5,"")</f>
        <v>3.6480713128038994E-2</v>
      </c>
      <c r="AF5" s="11" t="s">
        <v>64</v>
      </c>
      <c r="AG5" s="11" t="s">
        <v>56</v>
      </c>
      <c r="AH5" s="11"/>
    </row>
    <row r="6" spans="1:34" x14ac:dyDescent="0.3">
      <c r="A6" s="15" t="s">
        <v>32</v>
      </c>
      <c r="B6" s="15"/>
      <c r="C6" s="15" t="s">
        <v>62</v>
      </c>
      <c r="D6" s="36">
        <v>44413</v>
      </c>
      <c r="E6" s="37" t="s">
        <v>59</v>
      </c>
      <c r="F6" s="36">
        <v>44440</v>
      </c>
      <c r="G6" s="4">
        <f t="shared" si="0"/>
        <v>4730</v>
      </c>
      <c r="H6" s="4" t="str">
        <f t="shared" si="1"/>
        <v>PLAN 4516 | ELV ALL</v>
      </c>
      <c r="I6" s="5" t="s">
        <v>20</v>
      </c>
      <c r="J6" s="5" t="s">
        <v>16</v>
      </c>
      <c r="K6" s="6" t="s">
        <v>21</v>
      </c>
      <c r="L6" s="7">
        <v>18.78</v>
      </c>
      <c r="M6" s="7">
        <v>129.13999999999999</v>
      </c>
      <c r="N6" s="7">
        <v>52.55</v>
      </c>
      <c r="O6" s="7">
        <v>11.12</v>
      </c>
      <c r="P6" s="7">
        <v>1564.03</v>
      </c>
      <c r="Q6" s="7">
        <v>0</v>
      </c>
      <c r="R6" s="7">
        <v>52.55</v>
      </c>
      <c r="S6" s="7">
        <v>357.76</v>
      </c>
      <c r="T6" s="8">
        <v>31650.720000000001</v>
      </c>
      <c r="U6" s="8">
        <f t="shared" ref="U6" si="8">SUM(T6,M6*rngAdjLabor,N6*rngAdjConcrete,O6*rngAdjRock,P6*rngAdjSteel,Q6*rngAdjPTCable,R6*rngAdjPlumbing,S6*rngAdjLumber)</f>
        <v>33474.025000000009</v>
      </c>
      <c r="V6" s="10">
        <v>28964</v>
      </c>
      <c r="W6" s="32"/>
      <c r="X6" s="10">
        <v>30130.2</v>
      </c>
      <c r="Y6" s="10">
        <v>3347.8</v>
      </c>
      <c r="Z6" s="10"/>
      <c r="AA6" s="10"/>
      <c r="AB6" s="33">
        <f t="shared" si="4"/>
        <v>-669.48050000000023</v>
      </c>
      <c r="AC6" s="32">
        <f t="shared" si="5"/>
        <v>32808.519500000002</v>
      </c>
      <c r="AD6" s="34">
        <f t="shared" si="6"/>
        <v>3844.5195000000022</v>
      </c>
      <c r="AE6" s="9">
        <f t="shared" si="7"/>
        <v>0.13273441168346922</v>
      </c>
      <c r="AF6" s="11" t="s">
        <v>64</v>
      </c>
      <c r="AG6" s="11" t="s">
        <v>56</v>
      </c>
      <c r="AH6" s="11" t="s">
        <v>54</v>
      </c>
    </row>
    <row r="7" spans="1:34" x14ac:dyDescent="0.3">
      <c r="A7" s="15" t="s">
        <v>32</v>
      </c>
      <c r="B7" s="15"/>
      <c r="C7" s="15" t="s">
        <v>62</v>
      </c>
      <c r="D7" s="36">
        <v>44413</v>
      </c>
      <c r="E7" s="37" t="s">
        <v>59</v>
      </c>
      <c r="F7" s="36">
        <v>44440</v>
      </c>
      <c r="G7" s="4">
        <f t="shared" si="0"/>
        <v>4730</v>
      </c>
      <c r="H7" s="4" t="str">
        <f t="shared" si="1"/>
        <v>PLAN 4522 | ELV ALL</v>
      </c>
      <c r="I7" s="5" t="s">
        <v>22</v>
      </c>
      <c r="J7" s="5" t="s">
        <v>16</v>
      </c>
      <c r="K7" s="6" t="s">
        <v>23</v>
      </c>
      <c r="L7" s="7">
        <v>17.53</v>
      </c>
      <c r="M7" s="7">
        <v>92.19</v>
      </c>
      <c r="N7" s="7">
        <v>37.79</v>
      </c>
      <c r="O7" s="7">
        <v>5.83</v>
      </c>
      <c r="P7" s="7">
        <v>1145.9100000000001</v>
      </c>
      <c r="Q7" s="7">
        <v>0</v>
      </c>
      <c r="R7" s="7">
        <v>37.79</v>
      </c>
      <c r="S7" s="7">
        <v>310.89</v>
      </c>
      <c r="T7" s="8">
        <v>22710.28</v>
      </c>
      <c r="U7" s="8">
        <f t="shared" ref="U7" si="9">SUM(T7,M7*rngAdjLabor,N7*rngAdjConcrete,O7*rngAdjRock,P7*rngAdjSteel,Q7*rngAdjPTCable,R7*rngAdjPlumbing,S7*rngAdjLumber)</f>
        <v>24077.135000000002</v>
      </c>
      <c r="V7" s="10">
        <v>24077</v>
      </c>
      <c r="W7" s="32"/>
      <c r="X7" s="10">
        <v>21669.421500000004</v>
      </c>
      <c r="Y7" s="10">
        <v>2407.7135000000003</v>
      </c>
      <c r="Z7" s="10"/>
      <c r="AA7" s="10"/>
      <c r="AB7" s="33">
        <f t="shared" si="4"/>
        <v>-481.54270000000002</v>
      </c>
      <c r="AC7" s="32">
        <f t="shared" si="5"/>
        <v>23595.592300000004</v>
      </c>
      <c r="AD7" s="34">
        <f t="shared" si="6"/>
        <v>-481.40769999999611</v>
      </c>
      <c r="AE7" s="9">
        <f t="shared" si="7"/>
        <v>-1.9994505129376422E-2</v>
      </c>
      <c r="AF7" s="11" t="s">
        <v>64</v>
      </c>
      <c r="AG7" s="11" t="s">
        <v>56</v>
      </c>
      <c r="AH7" s="11"/>
    </row>
    <row r="8" spans="1:34" x14ac:dyDescent="0.3">
      <c r="A8" s="15" t="s">
        <v>32</v>
      </c>
      <c r="B8" s="15"/>
      <c r="C8" s="15" t="s">
        <v>62</v>
      </c>
      <c r="D8" s="36">
        <v>44413</v>
      </c>
      <c r="E8" s="37" t="s">
        <v>59</v>
      </c>
      <c r="F8" s="36">
        <v>44440</v>
      </c>
      <c r="G8" s="4">
        <f t="shared" si="0"/>
        <v>4730</v>
      </c>
      <c r="H8" s="4" t="str">
        <f t="shared" si="1"/>
        <v>PLAN 4524 | ELV BE</v>
      </c>
      <c r="I8" s="5" t="s">
        <v>24</v>
      </c>
      <c r="J8" s="5" t="s">
        <v>25</v>
      </c>
      <c r="K8" s="6" t="s">
        <v>26</v>
      </c>
      <c r="L8" s="7">
        <v>18.97</v>
      </c>
      <c r="M8" s="7">
        <v>106.08</v>
      </c>
      <c r="N8" s="7">
        <v>42.7</v>
      </c>
      <c r="O8" s="7">
        <v>5.97</v>
      </c>
      <c r="P8" s="7">
        <v>1097.93</v>
      </c>
      <c r="Q8" s="7">
        <v>0</v>
      </c>
      <c r="R8" s="7">
        <v>42.7</v>
      </c>
      <c r="S8" s="7">
        <v>360.84</v>
      </c>
      <c r="T8" s="8">
        <v>25580.92</v>
      </c>
      <c r="U8" s="8">
        <f t="shared" ref="U8" si="10">SUM(T8,M8*rngAdjLabor,N8*rngAdjConcrete,O8*rngAdjRock,P8*rngAdjSteel,Q8*rngAdjPTCable,R8*rngAdjPlumbing,S8*rngAdjLumber)</f>
        <v>27040.375</v>
      </c>
      <c r="V8" s="10">
        <v>27040</v>
      </c>
      <c r="W8" s="32"/>
      <c r="X8" s="10">
        <v>24336.337500000001</v>
      </c>
      <c r="Y8" s="10">
        <v>2704.0375000000004</v>
      </c>
      <c r="Z8" s="10"/>
      <c r="AA8" s="10"/>
      <c r="AB8" s="33">
        <f t="shared" si="4"/>
        <v>-540.8075</v>
      </c>
      <c r="AC8" s="32">
        <f t="shared" si="5"/>
        <v>26499.567500000001</v>
      </c>
      <c r="AD8" s="34">
        <f t="shared" si="6"/>
        <v>-540.43249999999898</v>
      </c>
      <c r="AE8" s="9">
        <f t="shared" si="7"/>
        <v>-1.9986409023668602E-2</v>
      </c>
      <c r="AF8" s="11" t="s">
        <v>64</v>
      </c>
      <c r="AG8" s="11" t="s">
        <v>56</v>
      </c>
      <c r="AH8" s="11"/>
    </row>
    <row r="9" spans="1:34" x14ac:dyDescent="0.3">
      <c r="A9" s="15" t="s">
        <v>32</v>
      </c>
      <c r="B9" s="15"/>
      <c r="C9" s="15" t="s">
        <v>62</v>
      </c>
      <c r="D9" s="36">
        <v>44413</v>
      </c>
      <c r="E9" s="37" t="s">
        <v>59</v>
      </c>
      <c r="F9" s="36">
        <v>44440</v>
      </c>
      <c r="G9" s="4">
        <f t="shared" si="0"/>
        <v>4730</v>
      </c>
      <c r="H9" s="4" t="str">
        <f t="shared" si="1"/>
        <v>PLAN 4524 | ELV C</v>
      </c>
      <c r="I9" s="5" t="s">
        <v>24</v>
      </c>
      <c r="J9" s="5" t="s">
        <v>27</v>
      </c>
      <c r="K9" s="6" t="s">
        <v>28</v>
      </c>
      <c r="L9" s="7">
        <v>18.559999999999999</v>
      </c>
      <c r="M9" s="7">
        <v>105.54</v>
      </c>
      <c r="N9" s="7">
        <v>42.29</v>
      </c>
      <c r="O9" s="7">
        <v>5.97</v>
      </c>
      <c r="P9" s="7">
        <v>1111.2</v>
      </c>
      <c r="Q9" s="7">
        <v>0</v>
      </c>
      <c r="R9" s="7">
        <v>42.29</v>
      </c>
      <c r="S9" s="7">
        <v>360.84</v>
      </c>
      <c r="T9" s="8">
        <v>25449.23</v>
      </c>
      <c r="U9" s="8">
        <f t="shared" ref="U9" si="11">SUM(T9,M9*rngAdjLabor,N9*rngAdjConcrete,O9*rngAdjRock,P9*rngAdjSteel,Q9*rngAdjPTCable,R9*rngAdjPlumbing,S9*rngAdjLumber)</f>
        <v>26911.649999999998</v>
      </c>
      <c r="V9" s="10">
        <v>26912</v>
      </c>
      <c r="W9" s="32"/>
      <c r="X9" s="10">
        <v>24220.484999999997</v>
      </c>
      <c r="Y9" s="10">
        <v>2691.165</v>
      </c>
      <c r="Z9" s="10"/>
      <c r="AA9" s="10"/>
      <c r="AB9" s="33">
        <f t="shared" si="4"/>
        <v>-538.23299999999995</v>
      </c>
      <c r="AC9" s="32">
        <f t="shared" si="5"/>
        <v>26373.416999999998</v>
      </c>
      <c r="AD9" s="34">
        <f t="shared" si="6"/>
        <v>-538.58300000000236</v>
      </c>
      <c r="AE9" s="9">
        <f t="shared" si="7"/>
        <v>-2.001274524375752E-2</v>
      </c>
      <c r="AF9" s="11" t="s">
        <v>64</v>
      </c>
      <c r="AG9" s="11" t="s">
        <v>56</v>
      </c>
      <c r="AH9" s="11"/>
    </row>
    <row r="10" spans="1:34" x14ac:dyDescent="0.3">
      <c r="A10" s="15" t="s">
        <v>32</v>
      </c>
      <c r="B10" s="15"/>
      <c r="C10" s="15" t="s">
        <v>62</v>
      </c>
      <c r="D10" s="36">
        <v>44413</v>
      </c>
      <c r="E10" s="37" t="s">
        <v>59</v>
      </c>
      <c r="F10" s="36">
        <v>44440</v>
      </c>
      <c r="G10" s="4">
        <f t="shared" si="0"/>
        <v>4730</v>
      </c>
      <c r="H10" s="4" t="str">
        <f t="shared" si="1"/>
        <v>PLAN 4528 | ELV BE</v>
      </c>
      <c r="I10" s="5" t="s">
        <v>29</v>
      </c>
      <c r="J10" s="5" t="s">
        <v>25</v>
      </c>
      <c r="K10" s="6" t="s">
        <v>30</v>
      </c>
      <c r="L10" s="7">
        <v>22.56</v>
      </c>
      <c r="M10" s="7">
        <v>121.51</v>
      </c>
      <c r="N10" s="7">
        <v>49.82</v>
      </c>
      <c r="O10" s="7">
        <v>7.44</v>
      </c>
      <c r="P10" s="7">
        <v>1395.09</v>
      </c>
      <c r="Q10" s="7">
        <v>0</v>
      </c>
      <c r="R10" s="7">
        <v>49.82</v>
      </c>
      <c r="S10" s="7">
        <v>397.24</v>
      </c>
      <c r="T10" s="8">
        <v>29575.25</v>
      </c>
      <c r="U10" s="8">
        <f t="shared" ref="U10" si="12">SUM(T10,M10*rngAdjLabor,N10*rngAdjConcrete,O10*rngAdjRock,P10*rngAdjSteel,Q10*rngAdjPTCable,R10*rngAdjPlumbing,S10*rngAdjLumber)</f>
        <v>31305.984999999997</v>
      </c>
      <c r="V10" s="10">
        <v>29575</v>
      </c>
      <c r="W10" s="32"/>
      <c r="X10" s="10">
        <v>28175.386499999997</v>
      </c>
      <c r="Y10" s="10">
        <v>3130.5985000000001</v>
      </c>
      <c r="Z10" s="10"/>
      <c r="AA10" s="10"/>
      <c r="AB10" s="33">
        <f t="shared" si="4"/>
        <v>-626.11969999999997</v>
      </c>
      <c r="AC10" s="32">
        <f t="shared" si="5"/>
        <v>30679.865299999998</v>
      </c>
      <c r="AD10" s="34">
        <f t="shared" si="6"/>
        <v>1104.8652999999977</v>
      </c>
      <c r="AE10" s="9">
        <f t="shared" si="7"/>
        <v>3.735808284023661E-2</v>
      </c>
      <c r="AF10" s="11" t="s">
        <v>64</v>
      </c>
      <c r="AG10" s="11" t="s">
        <v>56</v>
      </c>
      <c r="AH10" s="11"/>
    </row>
    <row r="11" spans="1:34" x14ac:dyDescent="0.3">
      <c r="A11" s="15" t="s">
        <v>32</v>
      </c>
      <c r="B11" s="15"/>
      <c r="C11" s="15" t="s">
        <v>62</v>
      </c>
      <c r="D11" s="36">
        <v>44413</v>
      </c>
      <c r="E11" s="37" t="s">
        <v>59</v>
      </c>
      <c r="F11" s="36">
        <v>44440</v>
      </c>
      <c r="G11" s="4">
        <f t="shared" si="0"/>
        <v>4730</v>
      </c>
      <c r="H11" s="4" t="str">
        <f t="shared" si="1"/>
        <v>PLAN 4528 | ELV C</v>
      </c>
      <c r="I11" s="5" t="s">
        <v>29</v>
      </c>
      <c r="J11" s="5" t="s">
        <v>27</v>
      </c>
      <c r="K11" s="6" t="s">
        <v>31</v>
      </c>
      <c r="L11" s="7">
        <v>22.97</v>
      </c>
      <c r="M11" s="7">
        <v>122.04</v>
      </c>
      <c r="N11" s="7">
        <v>50.23</v>
      </c>
      <c r="O11" s="7">
        <v>7.44</v>
      </c>
      <c r="P11" s="7">
        <v>1408.45</v>
      </c>
      <c r="Q11" s="7">
        <v>0</v>
      </c>
      <c r="R11" s="7">
        <v>50.23</v>
      </c>
      <c r="S11" s="7">
        <v>397.24</v>
      </c>
      <c r="T11" s="8">
        <v>29738.84</v>
      </c>
      <c r="U11" s="8">
        <f t="shared" ref="U11" si="13">SUM(T11,M11*rngAdjLabor,N11*rngAdjConcrete,O11*rngAdjRock,P11*rngAdjSteel,Q11*rngAdjPTCable,R11*rngAdjPlumbing,S11*rngAdjLumber)</f>
        <v>31479.894999999997</v>
      </c>
      <c r="V11" s="10">
        <v>31480</v>
      </c>
      <c r="W11" s="32"/>
      <c r="X11" s="10">
        <v>28331.905499999997</v>
      </c>
      <c r="Y11" s="10">
        <v>3147.9894999999997</v>
      </c>
      <c r="Z11" s="10"/>
      <c r="AA11" s="10"/>
      <c r="AB11" s="33">
        <f t="shared" si="4"/>
        <v>-629.59789999999998</v>
      </c>
      <c r="AC11" s="32">
        <f t="shared" si="5"/>
        <v>30850.297099999996</v>
      </c>
      <c r="AD11" s="34">
        <f t="shared" si="6"/>
        <v>-629.70290000000386</v>
      </c>
      <c r="AE11" s="9">
        <f t="shared" si="7"/>
        <v>-2.0003268742058572E-2</v>
      </c>
      <c r="AF11" s="11" t="s">
        <v>64</v>
      </c>
      <c r="AG11" s="11" t="s">
        <v>56</v>
      </c>
      <c r="AH11" s="11"/>
    </row>
    <row r="12" spans="1:34" x14ac:dyDescent="0.3">
      <c r="A12" s="15"/>
      <c r="B12" s="15"/>
      <c r="C12" s="15"/>
      <c r="D12" s="36"/>
      <c r="E12" s="37"/>
      <c r="F12" s="36"/>
      <c r="G12" s="4">
        <f t="shared" ref="G12:G34" si="14">rngEstimatePK</f>
        <v>4730</v>
      </c>
      <c r="H12" s="4" t="str">
        <f t="shared" si="1"/>
        <v/>
      </c>
      <c r="I12" s="6"/>
      <c r="J12" s="6"/>
      <c r="K12" s="6"/>
      <c r="L12" s="7"/>
      <c r="M12" s="7"/>
      <c r="N12" s="7"/>
      <c r="O12" s="7"/>
      <c r="P12" s="7"/>
      <c r="Q12" s="7"/>
      <c r="R12" s="7"/>
      <c r="S12" s="7"/>
      <c r="T12" s="10"/>
      <c r="U12" s="10"/>
      <c r="V12" s="10"/>
      <c r="W12" s="32"/>
      <c r="X12" s="10"/>
      <c r="Y12" s="10"/>
      <c r="Z12" s="10"/>
      <c r="AA12" s="10"/>
      <c r="AB12" s="33"/>
      <c r="AC12" s="32">
        <f>SUM(X12:AB12)</f>
        <v>0</v>
      </c>
      <c r="AD12" s="34" t="str">
        <f t="shared" si="6"/>
        <v/>
      </c>
      <c r="AE12" s="9" t="str">
        <f t="shared" si="7"/>
        <v/>
      </c>
      <c r="AF12" s="11"/>
      <c r="AG12" s="11"/>
      <c r="AH12" s="11"/>
    </row>
    <row r="13" spans="1:34" x14ac:dyDescent="0.3">
      <c r="A13" s="15" t="s">
        <v>32</v>
      </c>
      <c r="B13" s="15"/>
      <c r="C13" s="15" t="s">
        <v>62</v>
      </c>
      <c r="D13" s="36">
        <v>44413</v>
      </c>
      <c r="E13" s="37" t="s">
        <v>59</v>
      </c>
      <c r="F13" s="36">
        <v>44440</v>
      </c>
      <c r="G13" s="4">
        <f t="shared" si="14"/>
        <v>4730</v>
      </c>
      <c r="H13" s="4" t="str">
        <f t="shared" si="1"/>
        <v>PLAN 4512 | 3080 SGD DOORS</v>
      </c>
      <c r="I13" s="6" t="s">
        <v>15</v>
      </c>
      <c r="J13" s="6" t="s">
        <v>33</v>
      </c>
      <c r="K13" s="6" t="s">
        <v>34</v>
      </c>
      <c r="L13" s="7"/>
      <c r="M13" s="7"/>
      <c r="N13" s="7"/>
      <c r="O13" s="7"/>
      <c r="P13" s="7"/>
      <c r="Q13" s="7"/>
      <c r="R13" s="7"/>
      <c r="S13" s="7"/>
      <c r="T13" s="10">
        <v>0</v>
      </c>
      <c r="U13" s="10">
        <v>0</v>
      </c>
      <c r="V13" s="10">
        <v>0</v>
      </c>
      <c r="W13" s="32"/>
      <c r="X13" s="10">
        <v>150</v>
      </c>
      <c r="Y13" s="10"/>
      <c r="Z13" s="10"/>
      <c r="AA13" s="10"/>
      <c r="AB13" s="33"/>
      <c r="AC13" s="32">
        <f t="shared" si="5"/>
        <v>150</v>
      </c>
      <c r="AD13" s="34">
        <f t="shared" si="6"/>
        <v>150</v>
      </c>
      <c r="AE13" s="9" t="str">
        <f t="shared" si="7"/>
        <v/>
      </c>
      <c r="AF13" s="11" t="s">
        <v>64</v>
      </c>
      <c r="AG13" s="11" t="s">
        <v>56</v>
      </c>
      <c r="AH13" s="11"/>
    </row>
    <row r="14" spans="1:34" x14ac:dyDescent="0.3">
      <c r="A14" s="15"/>
      <c r="B14" s="15"/>
      <c r="C14" s="15"/>
      <c r="D14" s="36"/>
      <c r="E14" s="37"/>
      <c r="F14" s="37"/>
      <c r="G14" s="4">
        <f t="shared" si="14"/>
        <v>4730</v>
      </c>
      <c r="H14" s="4" t="str">
        <f t="shared" ref="H14:H23" si="15">IF(AND(I14&lt;&gt;"",J14&lt;&gt;""),I14&amp;" | " &amp;J14,"")</f>
        <v/>
      </c>
      <c r="I14" s="6"/>
      <c r="J14" s="6"/>
      <c r="K14" s="6"/>
      <c r="L14" s="7"/>
      <c r="M14" s="7"/>
      <c r="N14" s="7"/>
      <c r="O14" s="7"/>
      <c r="P14" s="7"/>
      <c r="Q14" s="7"/>
      <c r="R14" s="7"/>
      <c r="S14" s="7"/>
      <c r="T14" s="10"/>
      <c r="U14" s="10"/>
      <c r="V14" s="10"/>
      <c r="W14" s="32"/>
      <c r="X14" s="10"/>
      <c r="Y14" s="10"/>
      <c r="Z14" s="10"/>
      <c r="AA14" s="10"/>
      <c r="AB14" s="33"/>
      <c r="AC14" s="32">
        <f t="shared" si="5"/>
        <v>0</v>
      </c>
      <c r="AD14" s="34" t="str">
        <f t="shared" si="6"/>
        <v/>
      </c>
      <c r="AE14" s="9" t="str">
        <f t="shared" si="7"/>
        <v/>
      </c>
      <c r="AF14" s="11"/>
      <c r="AG14" s="11"/>
      <c r="AH14" s="11"/>
    </row>
    <row r="15" spans="1:34" x14ac:dyDescent="0.3">
      <c r="A15" s="15"/>
      <c r="B15" s="15"/>
      <c r="C15" s="15"/>
      <c r="D15" s="36"/>
      <c r="E15" s="37"/>
      <c r="F15" s="37"/>
      <c r="G15" s="4">
        <f t="shared" si="14"/>
        <v>4730</v>
      </c>
      <c r="H15" s="4" t="str">
        <f t="shared" si="15"/>
        <v/>
      </c>
      <c r="I15" s="6"/>
      <c r="J15" s="6"/>
      <c r="K15" s="6"/>
      <c r="L15" s="7"/>
      <c r="M15" s="7"/>
      <c r="N15" s="7"/>
      <c r="O15" s="7"/>
      <c r="P15" s="7"/>
      <c r="Q15" s="7"/>
      <c r="R15" s="7"/>
      <c r="S15" s="7"/>
      <c r="T15" s="10"/>
      <c r="U15" s="10"/>
      <c r="V15" s="10"/>
      <c r="W15" s="32"/>
      <c r="X15" s="10"/>
      <c r="Y15" s="10"/>
      <c r="Z15" s="10"/>
      <c r="AA15" s="10"/>
      <c r="AB15" s="33"/>
      <c r="AC15" s="32">
        <f t="shared" si="5"/>
        <v>0</v>
      </c>
      <c r="AD15" s="34" t="str">
        <f t="shared" si="6"/>
        <v/>
      </c>
      <c r="AE15" s="9" t="str">
        <f t="shared" si="7"/>
        <v/>
      </c>
      <c r="AF15" s="11"/>
      <c r="AG15" s="11"/>
      <c r="AH15" s="11"/>
    </row>
    <row r="16" spans="1:34" x14ac:dyDescent="0.3">
      <c r="A16" s="15"/>
      <c r="B16" s="15"/>
      <c r="C16" s="15"/>
      <c r="D16" s="36"/>
      <c r="E16" s="37"/>
      <c r="F16" s="37"/>
      <c r="G16" s="4">
        <f t="shared" si="14"/>
        <v>4730</v>
      </c>
      <c r="H16" s="4" t="str">
        <f t="shared" si="15"/>
        <v/>
      </c>
      <c r="I16" s="6"/>
      <c r="J16" s="6"/>
      <c r="K16" s="6"/>
      <c r="L16" s="7"/>
      <c r="M16" s="7"/>
      <c r="N16" s="7"/>
      <c r="O16" s="7"/>
      <c r="P16" s="7"/>
      <c r="Q16" s="7"/>
      <c r="R16" s="7"/>
      <c r="S16" s="7"/>
      <c r="T16" s="10"/>
      <c r="U16" s="10"/>
      <c r="V16" s="10"/>
      <c r="W16" s="32"/>
      <c r="X16" s="10"/>
      <c r="Y16" s="10"/>
      <c r="Z16" s="10"/>
      <c r="AA16" s="10"/>
      <c r="AB16" s="33"/>
      <c r="AC16" s="32">
        <f t="shared" si="5"/>
        <v>0</v>
      </c>
      <c r="AD16" s="34" t="str">
        <f t="shared" si="6"/>
        <v/>
      </c>
      <c r="AE16" s="9" t="str">
        <f t="shared" si="7"/>
        <v/>
      </c>
      <c r="AF16" s="11"/>
      <c r="AG16" s="11"/>
      <c r="AH16" s="11"/>
    </row>
    <row r="17" spans="1:34" x14ac:dyDescent="0.3">
      <c r="A17" s="15"/>
      <c r="B17" s="15"/>
      <c r="C17" s="15"/>
      <c r="D17" s="36"/>
      <c r="E17" s="37"/>
      <c r="F17" s="37"/>
      <c r="G17" s="4">
        <f t="shared" si="14"/>
        <v>4730</v>
      </c>
      <c r="H17" s="4" t="str">
        <f t="shared" si="15"/>
        <v/>
      </c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10"/>
      <c r="U17" s="10"/>
      <c r="V17" s="10"/>
      <c r="W17" s="32"/>
      <c r="X17" s="10"/>
      <c r="Y17" s="10"/>
      <c r="Z17" s="10"/>
      <c r="AA17" s="10"/>
      <c r="AB17" s="33"/>
      <c r="AC17" s="32">
        <f t="shared" si="5"/>
        <v>0</v>
      </c>
      <c r="AD17" s="34" t="str">
        <f t="shared" si="6"/>
        <v/>
      </c>
      <c r="AE17" s="9" t="str">
        <f t="shared" si="7"/>
        <v/>
      </c>
      <c r="AF17" s="11"/>
      <c r="AG17" s="11"/>
      <c r="AH17" s="11"/>
    </row>
    <row r="18" spans="1:34" x14ac:dyDescent="0.3">
      <c r="A18" s="15"/>
      <c r="B18" s="15"/>
      <c r="C18" s="15"/>
      <c r="D18" s="36"/>
      <c r="E18" s="37"/>
      <c r="F18" s="37"/>
      <c r="G18" s="4">
        <f t="shared" si="14"/>
        <v>4730</v>
      </c>
      <c r="H18" s="4" t="str">
        <f t="shared" si="15"/>
        <v/>
      </c>
      <c r="I18" s="6"/>
      <c r="J18" s="6"/>
      <c r="K18" s="6"/>
      <c r="L18" s="7"/>
      <c r="M18" s="7"/>
      <c r="N18" s="7"/>
      <c r="O18" s="7"/>
      <c r="P18" s="7"/>
      <c r="Q18" s="7"/>
      <c r="R18" s="7"/>
      <c r="S18" s="7"/>
      <c r="T18" s="10"/>
      <c r="U18" s="10"/>
      <c r="V18" s="10"/>
      <c r="W18" s="32"/>
      <c r="X18" s="10"/>
      <c r="Y18" s="10"/>
      <c r="Z18" s="10"/>
      <c r="AA18" s="10"/>
      <c r="AB18" s="33"/>
      <c r="AC18" s="32">
        <f t="shared" si="5"/>
        <v>0</v>
      </c>
      <c r="AD18" s="34" t="str">
        <f t="shared" si="6"/>
        <v/>
      </c>
      <c r="AE18" s="9" t="str">
        <f t="shared" si="7"/>
        <v/>
      </c>
      <c r="AF18" s="11"/>
      <c r="AG18" s="11"/>
      <c r="AH18" s="11"/>
    </row>
    <row r="19" spans="1:34" x14ac:dyDescent="0.3">
      <c r="A19" s="15"/>
      <c r="B19" s="15"/>
      <c r="C19" s="15"/>
      <c r="D19" s="36"/>
      <c r="E19" s="37"/>
      <c r="F19" s="37"/>
      <c r="G19" s="4">
        <f t="shared" si="14"/>
        <v>4730</v>
      </c>
      <c r="H19" s="4" t="str">
        <f t="shared" si="15"/>
        <v/>
      </c>
      <c r="I19" s="6"/>
      <c r="J19" s="6"/>
      <c r="K19" s="6"/>
      <c r="L19" s="7"/>
      <c r="M19" s="7"/>
      <c r="N19" s="7"/>
      <c r="O19" s="7"/>
      <c r="P19" s="7"/>
      <c r="Q19" s="7"/>
      <c r="R19" s="7"/>
      <c r="S19" s="7"/>
      <c r="T19" s="10"/>
      <c r="U19" s="10"/>
      <c r="V19" s="10"/>
      <c r="W19" s="32"/>
      <c r="X19" s="10"/>
      <c r="Y19" s="10"/>
      <c r="Z19" s="10"/>
      <c r="AA19" s="10"/>
      <c r="AB19" s="33"/>
      <c r="AC19" s="32">
        <f t="shared" si="5"/>
        <v>0</v>
      </c>
      <c r="AD19" s="34" t="str">
        <f t="shared" si="6"/>
        <v/>
      </c>
      <c r="AE19" s="9" t="str">
        <f t="shared" si="7"/>
        <v/>
      </c>
      <c r="AF19" s="11"/>
      <c r="AG19" s="11"/>
      <c r="AH19" s="11"/>
    </row>
    <row r="20" spans="1:34" x14ac:dyDescent="0.3">
      <c r="A20" s="15"/>
      <c r="B20" s="15"/>
      <c r="C20" s="15"/>
      <c r="D20" s="36"/>
      <c r="E20" s="37"/>
      <c r="F20" s="37"/>
      <c r="G20" s="4">
        <f t="shared" si="14"/>
        <v>4730</v>
      </c>
      <c r="H20" s="4" t="str">
        <f t="shared" si="15"/>
        <v/>
      </c>
      <c r="I20" s="6"/>
      <c r="J20" s="6"/>
      <c r="K20" s="6"/>
      <c r="L20" s="7"/>
      <c r="M20" s="7"/>
      <c r="N20" s="7"/>
      <c r="O20" s="7"/>
      <c r="P20" s="7"/>
      <c r="Q20" s="7"/>
      <c r="R20" s="7"/>
      <c r="S20" s="7"/>
      <c r="T20" s="10"/>
      <c r="U20" s="10"/>
      <c r="V20" s="10"/>
      <c r="W20" s="32"/>
      <c r="X20" s="10"/>
      <c r="Y20" s="10"/>
      <c r="Z20" s="10"/>
      <c r="AA20" s="10"/>
      <c r="AB20" s="33"/>
      <c r="AC20" s="32">
        <f t="shared" si="5"/>
        <v>0</v>
      </c>
      <c r="AD20" s="34" t="str">
        <f t="shared" si="6"/>
        <v/>
      </c>
      <c r="AE20" s="9" t="str">
        <f t="shared" si="7"/>
        <v/>
      </c>
      <c r="AF20" s="11"/>
      <c r="AG20" s="11"/>
      <c r="AH20" s="11"/>
    </row>
    <row r="21" spans="1:34" x14ac:dyDescent="0.3">
      <c r="A21" s="15"/>
      <c r="B21" s="15"/>
      <c r="C21" s="15"/>
      <c r="D21" s="36"/>
      <c r="E21" s="37"/>
      <c r="F21" s="37"/>
      <c r="G21" s="4">
        <f t="shared" si="14"/>
        <v>4730</v>
      </c>
      <c r="H21" s="4" t="str">
        <f t="shared" si="15"/>
        <v/>
      </c>
      <c r="I21" s="6"/>
      <c r="J21" s="6"/>
      <c r="K21" s="6"/>
      <c r="L21" s="7"/>
      <c r="M21" s="7"/>
      <c r="N21" s="7"/>
      <c r="O21" s="7"/>
      <c r="P21" s="7"/>
      <c r="Q21" s="7"/>
      <c r="R21" s="7"/>
      <c r="S21" s="7"/>
      <c r="T21" s="10"/>
      <c r="U21" s="10"/>
      <c r="V21" s="10"/>
      <c r="W21" s="32"/>
      <c r="X21" s="10"/>
      <c r="Y21" s="10"/>
      <c r="Z21" s="10"/>
      <c r="AA21" s="10"/>
      <c r="AB21" s="33"/>
      <c r="AC21" s="32">
        <f t="shared" si="5"/>
        <v>0</v>
      </c>
      <c r="AD21" s="34" t="str">
        <f t="shared" si="6"/>
        <v/>
      </c>
      <c r="AE21" s="9" t="str">
        <f t="shared" si="7"/>
        <v/>
      </c>
      <c r="AF21" s="11"/>
      <c r="AG21" s="11"/>
      <c r="AH21" s="11"/>
    </row>
    <row r="22" spans="1:34" x14ac:dyDescent="0.3">
      <c r="A22" s="15"/>
      <c r="B22" s="15"/>
      <c r="C22" s="15"/>
      <c r="D22" s="36"/>
      <c r="E22" s="37"/>
      <c r="F22" s="37"/>
      <c r="G22" s="4">
        <f t="shared" si="14"/>
        <v>4730</v>
      </c>
      <c r="H22" s="4" t="str">
        <f t="shared" si="15"/>
        <v/>
      </c>
      <c r="I22" s="6"/>
      <c r="J22" s="6"/>
      <c r="K22" s="6"/>
      <c r="L22" s="7"/>
      <c r="M22" s="7"/>
      <c r="N22" s="7"/>
      <c r="O22" s="7"/>
      <c r="P22" s="7"/>
      <c r="Q22" s="7"/>
      <c r="R22" s="7"/>
      <c r="S22" s="7"/>
      <c r="T22" s="10"/>
      <c r="U22" s="10"/>
      <c r="V22" s="10"/>
      <c r="W22" s="32"/>
      <c r="X22" s="10"/>
      <c r="Y22" s="10"/>
      <c r="Z22" s="10"/>
      <c r="AA22" s="10"/>
      <c r="AB22" s="33"/>
      <c r="AC22" s="32">
        <f t="shared" si="5"/>
        <v>0</v>
      </c>
      <c r="AD22" s="34" t="str">
        <f t="shared" si="6"/>
        <v/>
      </c>
      <c r="AE22" s="9" t="str">
        <f t="shared" si="7"/>
        <v/>
      </c>
      <c r="AF22" s="11"/>
      <c r="AG22" s="11"/>
      <c r="AH22" s="11"/>
    </row>
    <row r="23" spans="1:34" x14ac:dyDescent="0.3">
      <c r="A23" s="15"/>
      <c r="B23" s="15"/>
      <c r="C23" s="15"/>
      <c r="D23" s="36"/>
      <c r="E23" s="37"/>
      <c r="F23" s="37"/>
      <c r="G23" s="4">
        <f t="shared" si="14"/>
        <v>4730</v>
      </c>
      <c r="H23" s="4" t="str">
        <f t="shared" si="15"/>
        <v/>
      </c>
      <c r="I23" s="6"/>
      <c r="J23" s="6"/>
      <c r="K23" s="6"/>
      <c r="L23" s="7"/>
      <c r="M23" s="7"/>
      <c r="N23" s="7"/>
      <c r="O23" s="7"/>
      <c r="P23" s="7"/>
      <c r="Q23" s="7"/>
      <c r="R23" s="7"/>
      <c r="S23" s="7"/>
      <c r="T23" s="10"/>
      <c r="U23" s="10"/>
      <c r="V23" s="10"/>
      <c r="W23" s="32"/>
      <c r="X23" s="10"/>
      <c r="Y23" s="10"/>
      <c r="Z23" s="10"/>
      <c r="AA23" s="10"/>
      <c r="AB23" s="33"/>
      <c r="AC23" s="32">
        <f t="shared" si="5"/>
        <v>0</v>
      </c>
      <c r="AD23" s="34" t="str">
        <f t="shared" si="6"/>
        <v/>
      </c>
      <c r="AE23" s="9" t="str">
        <f t="shared" si="7"/>
        <v/>
      </c>
      <c r="AF23" s="11"/>
      <c r="AG23" s="11"/>
      <c r="AH23" s="11"/>
    </row>
    <row r="24" spans="1:34" x14ac:dyDescent="0.3">
      <c r="A24" s="15"/>
      <c r="B24" s="15"/>
      <c r="C24" s="15"/>
      <c r="D24" s="36"/>
      <c r="E24" s="37"/>
      <c r="F24" s="37"/>
      <c r="G24" s="4">
        <f t="shared" si="14"/>
        <v>4730</v>
      </c>
      <c r="H24" s="4" t="str">
        <f t="shared" si="1"/>
        <v/>
      </c>
      <c r="I24" s="6"/>
      <c r="J24" s="6"/>
      <c r="K24" s="6"/>
      <c r="L24" s="7"/>
      <c r="M24" s="7"/>
      <c r="N24" s="7"/>
      <c r="O24" s="7"/>
      <c r="P24" s="7"/>
      <c r="Q24" s="7"/>
      <c r="R24" s="7"/>
      <c r="S24" s="7"/>
      <c r="T24" s="10"/>
      <c r="U24" s="10"/>
      <c r="V24" s="10"/>
      <c r="W24" s="32"/>
      <c r="X24" s="10"/>
      <c r="Y24" s="10"/>
      <c r="Z24" s="10"/>
      <c r="AA24" s="10"/>
      <c r="AB24" s="33"/>
      <c r="AC24" s="32">
        <f t="shared" si="5"/>
        <v>0</v>
      </c>
      <c r="AD24" s="34" t="str">
        <f t="shared" si="6"/>
        <v/>
      </c>
      <c r="AE24" s="9" t="str">
        <f t="shared" si="7"/>
        <v/>
      </c>
      <c r="AF24" s="11"/>
      <c r="AG24" s="11"/>
      <c r="AH24" s="11"/>
    </row>
    <row r="25" spans="1:34" x14ac:dyDescent="0.3">
      <c r="A25" s="15"/>
      <c r="B25" s="15"/>
      <c r="C25" s="15"/>
      <c r="D25" s="36"/>
      <c r="E25" s="37"/>
      <c r="F25" s="37"/>
      <c r="G25" s="4">
        <f t="shared" si="14"/>
        <v>4730</v>
      </c>
      <c r="H25" s="4" t="str">
        <f t="shared" si="1"/>
        <v/>
      </c>
      <c r="I25" s="6"/>
      <c r="J25" s="6"/>
      <c r="K25" s="6"/>
      <c r="L25" s="7"/>
      <c r="M25" s="7"/>
      <c r="N25" s="7"/>
      <c r="O25" s="7"/>
      <c r="P25" s="7"/>
      <c r="Q25" s="7"/>
      <c r="R25" s="7"/>
      <c r="S25" s="7"/>
      <c r="T25" s="10"/>
      <c r="U25" s="10"/>
      <c r="V25" s="10"/>
      <c r="W25" s="32"/>
      <c r="X25" s="10"/>
      <c r="Y25" s="10"/>
      <c r="Z25" s="10"/>
      <c r="AA25" s="10"/>
      <c r="AB25" s="33"/>
      <c r="AC25" s="32">
        <f t="shared" si="5"/>
        <v>0</v>
      </c>
      <c r="AD25" s="34" t="str">
        <f t="shared" si="6"/>
        <v/>
      </c>
      <c r="AE25" s="9" t="str">
        <f t="shared" si="7"/>
        <v/>
      </c>
      <c r="AF25" s="11"/>
      <c r="AG25" s="11"/>
      <c r="AH25" s="11"/>
    </row>
    <row r="26" spans="1:34" x14ac:dyDescent="0.3">
      <c r="A26" s="15"/>
      <c r="B26" s="15"/>
      <c r="C26" s="15"/>
      <c r="D26" s="36"/>
      <c r="E26" s="37"/>
      <c r="F26" s="37"/>
      <c r="G26" s="4">
        <f t="shared" si="14"/>
        <v>4730</v>
      </c>
      <c r="H26" s="4" t="str">
        <f t="shared" si="1"/>
        <v/>
      </c>
      <c r="I26" s="6"/>
      <c r="J26" s="6"/>
      <c r="K26" s="6"/>
      <c r="L26" s="7"/>
      <c r="M26" s="7"/>
      <c r="N26" s="7"/>
      <c r="O26" s="7"/>
      <c r="P26" s="7"/>
      <c r="Q26" s="7"/>
      <c r="R26" s="7"/>
      <c r="S26" s="7"/>
      <c r="T26" s="10"/>
      <c r="U26" s="10"/>
      <c r="V26" s="10"/>
      <c r="W26" s="32"/>
      <c r="X26" s="10"/>
      <c r="Y26" s="10"/>
      <c r="Z26" s="10"/>
      <c r="AA26" s="10"/>
      <c r="AB26" s="33"/>
      <c r="AC26" s="32">
        <f t="shared" si="5"/>
        <v>0</v>
      </c>
      <c r="AD26" s="34" t="str">
        <f t="shared" si="6"/>
        <v/>
      </c>
      <c r="AE26" s="9" t="str">
        <f t="shared" si="7"/>
        <v/>
      </c>
      <c r="AF26" s="11"/>
      <c r="AG26" s="11"/>
      <c r="AH26" s="11"/>
    </row>
    <row r="27" spans="1:34" x14ac:dyDescent="0.3">
      <c r="A27" s="15"/>
      <c r="B27" s="15"/>
      <c r="C27" s="15"/>
      <c r="D27" s="36"/>
      <c r="E27" s="37"/>
      <c r="F27" s="37"/>
      <c r="G27" s="4">
        <f t="shared" si="14"/>
        <v>4730</v>
      </c>
      <c r="H27" s="4" t="str">
        <f t="shared" si="1"/>
        <v/>
      </c>
      <c r="I27" s="6"/>
      <c r="J27" s="6"/>
      <c r="K27" s="6"/>
      <c r="L27" s="7"/>
      <c r="M27" s="7"/>
      <c r="N27" s="7"/>
      <c r="O27" s="7"/>
      <c r="P27" s="7"/>
      <c r="Q27" s="7"/>
      <c r="R27" s="7"/>
      <c r="S27" s="7"/>
      <c r="T27" s="10"/>
      <c r="U27" s="10"/>
      <c r="V27" s="10"/>
      <c r="W27" s="32"/>
      <c r="X27" s="10"/>
      <c r="Y27" s="10"/>
      <c r="Z27" s="10"/>
      <c r="AA27" s="10"/>
      <c r="AB27" s="33"/>
      <c r="AC27" s="32">
        <f t="shared" si="5"/>
        <v>0</v>
      </c>
      <c r="AD27" s="34" t="str">
        <f t="shared" si="6"/>
        <v/>
      </c>
      <c r="AE27" s="9" t="str">
        <f t="shared" si="7"/>
        <v/>
      </c>
      <c r="AF27" s="11"/>
      <c r="AG27" s="11"/>
      <c r="AH27" s="11"/>
    </row>
    <row r="28" spans="1:34" x14ac:dyDescent="0.3">
      <c r="A28" s="15"/>
      <c r="B28" s="15"/>
      <c r="C28" s="15"/>
      <c r="D28" s="36"/>
      <c r="E28" s="37"/>
      <c r="F28" s="37"/>
      <c r="G28" s="4">
        <f t="shared" si="14"/>
        <v>4730</v>
      </c>
      <c r="H28" s="4" t="str">
        <f t="shared" si="1"/>
        <v/>
      </c>
      <c r="I28" s="6"/>
      <c r="J28" s="6"/>
      <c r="K28" s="6"/>
      <c r="L28" s="7"/>
      <c r="M28" s="7"/>
      <c r="N28" s="7"/>
      <c r="O28" s="7"/>
      <c r="P28" s="7"/>
      <c r="Q28" s="7"/>
      <c r="R28" s="7"/>
      <c r="S28" s="7"/>
      <c r="T28" s="10"/>
      <c r="U28" s="10"/>
      <c r="V28" s="10"/>
      <c r="W28" s="32"/>
      <c r="X28" s="10"/>
      <c r="Y28" s="10"/>
      <c r="Z28" s="10"/>
      <c r="AA28" s="10"/>
      <c r="AB28" s="33"/>
      <c r="AC28" s="32">
        <f t="shared" si="5"/>
        <v>0</v>
      </c>
      <c r="AD28" s="34" t="str">
        <f t="shared" si="6"/>
        <v/>
      </c>
      <c r="AE28" s="9" t="str">
        <f t="shared" si="7"/>
        <v/>
      </c>
      <c r="AF28" s="11"/>
      <c r="AG28" s="11"/>
      <c r="AH28" s="11"/>
    </row>
    <row r="29" spans="1:34" x14ac:dyDescent="0.3">
      <c r="A29" s="15"/>
      <c r="B29" s="15"/>
      <c r="C29" s="15"/>
      <c r="D29" s="36"/>
      <c r="E29" s="37"/>
      <c r="F29" s="37"/>
      <c r="G29" s="4">
        <f t="shared" si="14"/>
        <v>4730</v>
      </c>
      <c r="H29" s="4" t="str">
        <f t="shared" si="1"/>
        <v/>
      </c>
      <c r="I29" s="6"/>
      <c r="J29" s="6"/>
      <c r="K29" s="6"/>
      <c r="L29" s="7"/>
      <c r="M29" s="7"/>
      <c r="N29" s="7"/>
      <c r="O29" s="7"/>
      <c r="P29" s="7"/>
      <c r="Q29" s="7"/>
      <c r="R29" s="7"/>
      <c r="S29" s="7"/>
      <c r="T29" s="10"/>
      <c r="U29" s="10"/>
      <c r="V29" s="10"/>
      <c r="W29" s="32"/>
      <c r="X29" s="10"/>
      <c r="Y29" s="10"/>
      <c r="Z29" s="10"/>
      <c r="AA29" s="10"/>
      <c r="AB29" s="33"/>
      <c r="AC29" s="32">
        <f t="shared" si="5"/>
        <v>0</v>
      </c>
      <c r="AD29" s="34" t="str">
        <f t="shared" si="6"/>
        <v/>
      </c>
      <c r="AE29" s="9" t="str">
        <f t="shared" si="7"/>
        <v/>
      </c>
      <c r="AF29" s="11"/>
      <c r="AG29" s="11"/>
      <c r="AH29" s="11"/>
    </row>
    <row r="30" spans="1:34" x14ac:dyDescent="0.3">
      <c r="A30" s="15"/>
      <c r="B30" s="15"/>
      <c r="C30" s="15"/>
      <c r="D30" s="36"/>
      <c r="E30" s="37"/>
      <c r="F30" s="37"/>
      <c r="G30" s="4">
        <f t="shared" si="14"/>
        <v>4730</v>
      </c>
      <c r="H30" s="4" t="str">
        <f t="shared" si="1"/>
        <v/>
      </c>
      <c r="I30" s="6"/>
      <c r="J30" s="6"/>
      <c r="K30" s="6"/>
      <c r="L30" s="7"/>
      <c r="M30" s="7"/>
      <c r="N30" s="7"/>
      <c r="O30" s="7"/>
      <c r="P30" s="7"/>
      <c r="Q30" s="7"/>
      <c r="R30" s="7"/>
      <c r="S30" s="7"/>
      <c r="T30" s="10"/>
      <c r="U30" s="10"/>
      <c r="V30" s="10"/>
      <c r="W30" s="32"/>
      <c r="X30" s="10"/>
      <c r="Y30" s="10"/>
      <c r="Z30" s="10"/>
      <c r="AA30" s="10"/>
      <c r="AB30" s="33"/>
      <c r="AC30" s="32">
        <f t="shared" si="5"/>
        <v>0</v>
      </c>
      <c r="AD30" s="34" t="str">
        <f t="shared" si="6"/>
        <v/>
      </c>
      <c r="AE30" s="9" t="str">
        <f t="shared" si="7"/>
        <v/>
      </c>
      <c r="AF30" s="11"/>
      <c r="AG30" s="11"/>
      <c r="AH30" s="11"/>
    </row>
    <row r="31" spans="1:34" x14ac:dyDescent="0.3">
      <c r="A31" s="15"/>
      <c r="B31" s="15"/>
      <c r="C31" s="15"/>
      <c r="D31" s="36"/>
      <c r="E31" s="37"/>
      <c r="F31" s="37"/>
      <c r="G31" s="4">
        <f t="shared" si="14"/>
        <v>4730</v>
      </c>
      <c r="H31" s="4" t="str">
        <f t="shared" si="1"/>
        <v/>
      </c>
      <c r="I31" s="6"/>
      <c r="J31" s="6"/>
      <c r="K31" s="6"/>
      <c r="L31" s="7"/>
      <c r="M31" s="7"/>
      <c r="N31" s="7"/>
      <c r="O31" s="7"/>
      <c r="P31" s="7"/>
      <c r="Q31" s="7"/>
      <c r="R31" s="7"/>
      <c r="S31" s="7"/>
      <c r="T31" s="10"/>
      <c r="U31" s="10"/>
      <c r="V31" s="10"/>
      <c r="W31" s="32"/>
      <c r="X31" s="10"/>
      <c r="Y31" s="10"/>
      <c r="Z31" s="10"/>
      <c r="AA31" s="10"/>
      <c r="AB31" s="33"/>
      <c r="AC31" s="32">
        <f t="shared" si="5"/>
        <v>0</v>
      </c>
      <c r="AD31" s="34" t="str">
        <f t="shared" si="6"/>
        <v/>
      </c>
      <c r="AE31" s="9" t="str">
        <f t="shared" si="7"/>
        <v/>
      </c>
      <c r="AF31" s="11"/>
      <c r="AG31" s="11"/>
      <c r="AH31" s="11"/>
    </row>
    <row r="32" spans="1:34" x14ac:dyDescent="0.3">
      <c r="A32" s="15"/>
      <c r="B32" s="15"/>
      <c r="C32" s="15"/>
      <c r="D32" s="36"/>
      <c r="E32" s="37"/>
      <c r="F32" s="37"/>
      <c r="G32" s="4">
        <f t="shared" si="14"/>
        <v>4730</v>
      </c>
      <c r="H32" s="4" t="str">
        <f t="shared" si="1"/>
        <v/>
      </c>
      <c r="I32" s="6"/>
      <c r="J32" s="6"/>
      <c r="K32" s="6"/>
      <c r="L32" s="7"/>
      <c r="M32" s="7"/>
      <c r="N32" s="7"/>
      <c r="O32" s="7"/>
      <c r="P32" s="7"/>
      <c r="Q32" s="7"/>
      <c r="R32" s="7"/>
      <c r="S32" s="7"/>
      <c r="T32" s="10"/>
      <c r="U32" s="10"/>
      <c r="V32" s="10"/>
      <c r="W32" s="32"/>
      <c r="X32" s="10"/>
      <c r="Y32" s="10"/>
      <c r="Z32" s="10"/>
      <c r="AA32" s="10"/>
      <c r="AB32" s="33"/>
      <c r="AC32" s="32">
        <f t="shared" si="5"/>
        <v>0</v>
      </c>
      <c r="AD32" s="34" t="str">
        <f t="shared" si="6"/>
        <v/>
      </c>
      <c r="AE32" s="9" t="str">
        <f t="shared" si="7"/>
        <v/>
      </c>
      <c r="AF32" s="11"/>
      <c r="AG32" s="11"/>
      <c r="AH32" s="11"/>
    </row>
    <row r="33" spans="1:34" x14ac:dyDescent="0.3">
      <c r="A33" s="15"/>
      <c r="B33" s="15"/>
      <c r="C33" s="15"/>
      <c r="D33" s="36"/>
      <c r="E33" s="37"/>
      <c r="F33" s="37"/>
      <c r="G33" s="4">
        <f t="shared" si="14"/>
        <v>4730</v>
      </c>
      <c r="H33" s="4" t="str">
        <f t="shared" si="1"/>
        <v/>
      </c>
      <c r="I33" s="6"/>
      <c r="J33" s="6"/>
      <c r="K33" s="6"/>
      <c r="L33" s="7"/>
      <c r="M33" s="7"/>
      <c r="N33" s="7"/>
      <c r="O33" s="7"/>
      <c r="P33" s="7"/>
      <c r="Q33" s="7"/>
      <c r="R33" s="7"/>
      <c r="S33" s="7"/>
      <c r="T33" s="10"/>
      <c r="U33" s="10"/>
      <c r="V33" s="10"/>
      <c r="W33" s="32"/>
      <c r="X33" s="10"/>
      <c r="Y33" s="10"/>
      <c r="Z33" s="10"/>
      <c r="AA33" s="10"/>
      <c r="AB33" s="33"/>
      <c r="AC33" s="32">
        <f t="shared" si="5"/>
        <v>0</v>
      </c>
      <c r="AD33" s="34" t="str">
        <f t="shared" si="6"/>
        <v/>
      </c>
      <c r="AE33" s="9" t="str">
        <f t="shared" si="7"/>
        <v/>
      </c>
      <c r="AF33" s="11"/>
      <c r="AG33" s="11"/>
      <c r="AH33" s="11"/>
    </row>
    <row r="34" spans="1:34" x14ac:dyDescent="0.3">
      <c r="A34" s="15"/>
      <c r="B34" s="15"/>
      <c r="C34" s="15"/>
      <c r="D34" s="36"/>
      <c r="E34" s="37"/>
      <c r="F34" s="37"/>
      <c r="G34" s="4">
        <f t="shared" si="14"/>
        <v>4730</v>
      </c>
      <c r="H34" s="4" t="str">
        <f t="shared" si="1"/>
        <v/>
      </c>
      <c r="I34" s="6"/>
      <c r="J34" s="6"/>
      <c r="K34" s="6"/>
      <c r="L34" s="7"/>
      <c r="M34" s="7"/>
      <c r="N34" s="7"/>
      <c r="O34" s="7"/>
      <c r="P34" s="7"/>
      <c r="Q34" s="7"/>
      <c r="R34" s="7"/>
      <c r="S34" s="7"/>
      <c r="T34" s="10"/>
      <c r="U34" s="10"/>
      <c r="V34" s="10"/>
      <c r="W34" s="32"/>
      <c r="X34" s="10"/>
      <c r="Y34" s="10"/>
      <c r="Z34" s="10"/>
      <c r="AA34" s="10"/>
      <c r="AB34" s="33"/>
      <c r="AC34" s="32"/>
      <c r="AD34" s="34" t="str">
        <f t="shared" si="6"/>
        <v/>
      </c>
      <c r="AE34" s="9" t="str">
        <f t="shared" si="7"/>
        <v/>
      </c>
      <c r="AF34" s="11"/>
      <c r="AG34" s="11"/>
      <c r="AH34" s="11"/>
    </row>
    <row r="35" spans="1:34" x14ac:dyDescent="0.3">
      <c r="D35" s="3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CVC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Evangelista</dc:creator>
  <cp:lastModifiedBy>Scott MacFarlane</cp:lastModifiedBy>
  <dcterms:created xsi:type="dcterms:W3CDTF">2021-10-04T20:16:00Z</dcterms:created>
  <dcterms:modified xsi:type="dcterms:W3CDTF">2022-02-24T00:31:15Z</dcterms:modified>
</cp:coreProperties>
</file>